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4700" windowHeight="8445"/>
  </bookViews>
  <sheets>
    <sheet name="95% BI" sheetId="3" r:id="rId1"/>
  </sheets>
  <calcPr calcId="145621"/>
</workbook>
</file>

<file path=xl/calcChain.xml><?xml version="1.0" encoding="utf-8"?>
<calcChain xmlns="http://schemas.openxmlformats.org/spreadsheetml/2006/main">
  <c r="E47" i="3" l="1"/>
  <c r="D47" i="3"/>
  <c r="D54" i="3"/>
  <c r="D55" i="3"/>
  <c r="E54" i="3"/>
  <c r="G54" i="3"/>
  <c r="F54" i="3"/>
  <c r="D35" i="3"/>
  <c r="D36" i="3"/>
  <c r="G35" i="3"/>
  <c r="F35" i="3"/>
  <c r="E35" i="3"/>
  <c r="C47" i="3"/>
  <c r="C28" i="3"/>
  <c r="E28" i="3"/>
  <c r="D28" i="3"/>
</calcChain>
</file>

<file path=xl/sharedStrings.xml><?xml version="1.0" encoding="utf-8"?>
<sst xmlns="http://schemas.openxmlformats.org/spreadsheetml/2006/main" count="48" uniqueCount="32">
  <si>
    <t>aantal patienten</t>
  </si>
  <si>
    <t>aantal infecties</t>
  </si>
  <si>
    <t>infectie-percentage</t>
  </si>
  <si>
    <t>95% BI ondergrens</t>
  </si>
  <si>
    <t>95% BI bovengrens</t>
  </si>
  <si>
    <t>aantal lijndagen/ beademings-dagen</t>
  </si>
  <si>
    <t>infectie-dichtheid</t>
  </si>
  <si>
    <t>Het berekenen van een 95% betrouwbaarheidsinterval (95% BI)</t>
  </si>
  <si>
    <t>Zie voor meer informatie:</t>
  </si>
  <si>
    <r>
      <t xml:space="preserve">Om te </t>
    </r>
    <r>
      <rPr>
        <b/>
        <sz val="9"/>
        <rFont val="Arial"/>
        <family val="2"/>
      </rPr>
      <t>bepalen of twee infectiepercentages statistisch significant verschillen</t>
    </r>
    <r>
      <rPr>
        <sz val="9"/>
        <rFont val="Arial"/>
        <family val="2"/>
      </rPr>
      <t>, kan het 95%-BI om het gemeten verschil in infectiepercentages worden berekend. Dit 95%-BI geeft aan dat het voor 95% waarschijnlijk is dat de werkelijke waarde van het verschil in het interval zit. Als het 95%-BI de waarde 0% bevat, kan geconcludeerd worden dat de twee infectiepercentages niet statistisch significant verschillen. Ook voor dit 95%-BI om een verschil geldt: hoe kleiner dit interval, des te preciezer de schatting van het werkelijke verschil. Het interval wordt kleiner naarmate de gemeten infectiepercentages gebaseerd zijn op meer observaties</t>
    </r>
  </si>
  <si>
    <r>
      <t xml:space="preserve">Het </t>
    </r>
    <r>
      <rPr>
        <b/>
        <sz val="9"/>
        <rFont val="Arial"/>
        <family val="2"/>
      </rPr>
      <t>95%-BI van een gemeten infectiepercentage</t>
    </r>
    <r>
      <rPr>
        <sz val="9"/>
        <rFont val="Arial"/>
        <family val="2"/>
      </rPr>
      <t xml:space="preserve"> geeft aan dat als deze meting 100 maal wordt herhaald, de gemeten waarde 95 maal binnen het interval zal liggen dat wordt aangegeven. In de overige 5 keer zal het percentage buiten het interval liggen. Hoe kleiner dit interval, hoe preciezer de schatting van de werkelijke waarde is. Het interval wordt kleiner naarmate het gemeten infectiepercentage gebaseerd is op een groter aantal observaties: de meting wordt dan betrouwbaarder.</t>
    </r>
  </si>
  <si>
    <t>- www.prezies.nl, onder 'gebruik cijfers' (bij elke module).</t>
  </si>
  <si>
    <t>- Het 95% BI wordt berekend met behulp van de formule van Rothman/Greenland.</t>
  </si>
  <si>
    <t>- Het 95% BI wordt berekend met behulp van de Wilson score.</t>
  </si>
  <si>
    <t>- Bijvoorbeeld: het aantal postoperatieve wondinfecties per 100 patiënten.</t>
  </si>
  <si>
    <t>N.B. Ook niet statistisch significante verschillen in infectiepercentages kunnen klinisch relevant zijn.</t>
  </si>
  <si>
    <t>- Bijvoorbeeld: het aantal gevallen van lijnsepsis per 1000 lijndagen.</t>
  </si>
  <si>
    <t>- PREZIES.info op http://www.prezies.nl/puntinfo.html.</t>
  </si>
  <si>
    <t>- Hieronder kunt u de lichtgroene velden invullen.</t>
  </si>
  <si>
    <t>Groep A</t>
  </si>
  <si>
    <t>Groep B</t>
  </si>
  <si>
    <t>verschil in infectie-percentage</t>
  </si>
  <si>
    <t>1a) 95% BI bij een infectiepercentage</t>
  </si>
  <si>
    <t>1b) Verschil tussen twee infectiepercentages</t>
  </si>
  <si>
    <t>2a) 95% BI bij een infectiedichtheid</t>
  </si>
  <si>
    <t>2b) Verschil tussen twee infectiedichtheden</t>
  </si>
  <si>
    <t>verschil: 95% BI ondergrens</t>
  </si>
  <si>
    <t>verschil: 95% BI bovengrens</t>
  </si>
  <si>
    <t>verschil in infectie-dichtheid</t>
  </si>
  <si>
    <t>- Het 95% BI wordt berekend met behulp van de Taylor series.</t>
  </si>
  <si>
    <t>- Het 95% BI wordt berekend met behulp van de Byar approximation.</t>
  </si>
  <si>
    <t>- In het geval van 0 infecties wordt de bovengrens van het 95% BI  met behulp van de formule van Byar berekend.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</si>
</sst>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8" x14ac:knownFonts="1">
    <font>
      <sz val="10"/>
      <name val="Arial"/>
    </font>
    <font>
      <b/>
      <sz val="10"/>
      <name val="Arial"/>
      <family val="2"/>
    </font>
    <font>
      <sz val="10"/>
      <name val="Arial"/>
      <family val="2"/>
    </font>
    <font>
      <i/>
      <sz val="10"/>
      <name val="Arial"/>
      <family val="2"/>
    </font>
    <font>
      <sz val="9"/>
      <name val="Arial"/>
      <family val="2"/>
    </font>
    <font>
      <b/>
      <i/>
      <sz val="10"/>
      <name val="Arial"/>
      <family val="2"/>
    </font>
    <font>
      <b/>
      <sz val="9"/>
      <name val="Arial"/>
      <family val="2"/>
    </font>
    <font>
      <b/>
      <sz val="12"/>
      <name val="Arial"/>
      <family val="2"/>
    </font>
  </fonts>
  <fills count="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1">
    <border>
      <left/>
      <right/>
      <top/>
      <bottom/>
      <diagonal/>
    </border>
  </borders>
  <cellStyleXfs count="1">
    <xf numFmtId="0" fontId="0" fillId="0" borderId="0"/>
  </cellStyleXfs>
  <cellXfs count="40">
    <xf numFmtId="0" fontId="0" fillId="0" borderId="0" xfId="0"/>
    <xf numFmtId="0" fontId="3" fillId="0" borderId="0" xfId="0" applyFont="1"/>
    <xf numFmtId="0" fontId="1" fillId="2" borderId="0" xfId="0" applyFont="1" applyFill="1"/>
    <xf numFmtId="0" fontId="0" fillId="2" borderId="0" xfId="0" applyFill="1"/>
    <xf numFmtId="0" fontId="1" fillId="0" borderId="0" xfId="0" applyFont="1" applyFill="1"/>
    <xf numFmtId="0" fontId="0" fillId="0" borderId="0" xfId="0" applyFill="1"/>
    <xf numFmtId="0" fontId="0" fillId="0" borderId="0" xfId="0" applyFill="1" applyAlignment="1">
      <alignment horizontal="center"/>
    </xf>
    <xf numFmtId="2" fontId="0" fillId="0" borderId="0" xfId="0" applyNumberFormat="1" applyFill="1" applyAlignment="1">
      <alignment horizontal="center"/>
    </xf>
    <xf numFmtId="166" fontId="0" fillId="0" borderId="0" xfId="0" applyNumberFormat="1" applyAlignment="1">
      <alignment horizontal="center"/>
    </xf>
    <xf numFmtId="166" fontId="2" fillId="0" borderId="0" xfId="0" applyNumberFormat="1" applyFont="1" applyAlignment="1">
      <alignment horizontal="center"/>
    </xf>
    <xf numFmtId="165" fontId="0" fillId="0" borderId="0" xfId="0" applyNumberFormat="1" applyFill="1" applyAlignment="1">
      <alignment horizontal="center"/>
    </xf>
    <xf numFmtId="0" fontId="3" fillId="0" borderId="0" xfId="0" applyFont="1" applyFill="1"/>
    <xf numFmtId="0" fontId="1" fillId="0" borderId="0" xfId="0" applyFont="1" applyAlignment="1">
      <alignment horizontal="center" wrapText="1"/>
    </xf>
    <xf numFmtId="2" fontId="1" fillId="0" borderId="0" xfId="0" applyNumberFormat="1" applyFont="1" applyFill="1" applyAlignment="1">
      <alignment horizontal="center" wrapText="1"/>
    </xf>
    <xf numFmtId="2" fontId="1" fillId="0" borderId="0" xfId="0" applyNumberFormat="1" applyFont="1" applyAlignment="1">
      <alignment horizontal="center" wrapText="1"/>
    </xf>
    <xf numFmtId="165" fontId="1" fillId="0" borderId="0" xfId="0" applyNumberFormat="1" applyFont="1" applyAlignment="1">
      <alignment horizontal="center" wrapText="1"/>
    </xf>
    <xf numFmtId="0" fontId="1" fillId="0" borderId="0" xfId="0" applyFont="1" applyAlignment="1">
      <alignment wrapText="1"/>
    </xf>
    <xf numFmtId="0" fontId="1" fillId="0" borderId="0" xfId="0" applyFont="1"/>
    <xf numFmtId="0" fontId="0" fillId="3" borderId="0" xfId="0" applyFill="1"/>
    <xf numFmtId="0" fontId="2" fillId="0" borderId="0" xfId="0" applyFont="1" applyFill="1"/>
    <xf numFmtId="164" fontId="0" fillId="0" borderId="0" xfId="0" applyNumberFormat="1" applyAlignment="1">
      <alignment horizontal="center"/>
    </xf>
    <xf numFmtId="0" fontId="0" fillId="0" borderId="0" xfId="0" quotePrefix="1"/>
    <xf numFmtId="0" fontId="2" fillId="0" borderId="0" xfId="0" quotePrefix="1" applyFont="1" applyFill="1"/>
    <xf numFmtId="0" fontId="4" fillId="0" borderId="0" xfId="0" applyFont="1"/>
    <xf numFmtId="0" fontId="4" fillId="0" borderId="0" xfId="0" applyFont="1" applyAlignment="1">
      <alignment vertical="top" wrapText="1"/>
    </xf>
    <xf numFmtId="0" fontId="0" fillId="0" borderId="0" xfId="0" applyAlignment="1">
      <alignment vertical="top" wrapText="1"/>
    </xf>
    <xf numFmtId="0" fontId="2" fillId="0" borderId="0" xfId="0" quotePrefix="1" applyFont="1"/>
    <xf numFmtId="0" fontId="5" fillId="0" borderId="0" xfId="0" applyFont="1" applyFill="1"/>
    <xf numFmtId="0" fontId="2" fillId="2" borderId="0" xfId="0" applyFont="1" applyFill="1"/>
    <xf numFmtId="0" fontId="7" fillId="3" borderId="0" xfId="0" applyFont="1" applyFill="1"/>
    <xf numFmtId="0" fontId="1" fillId="0" borderId="0" xfId="0" applyFont="1" applyFill="1" applyAlignment="1">
      <alignment horizontal="center" wrapText="1"/>
    </xf>
    <xf numFmtId="164" fontId="0" fillId="0" borderId="0" xfId="0" applyNumberFormat="1" applyFill="1" applyAlignment="1">
      <alignment horizontal="center"/>
    </xf>
    <xf numFmtId="0" fontId="1" fillId="0" borderId="0" xfId="0" quotePrefix="1" applyFont="1" applyFill="1"/>
    <xf numFmtId="0" fontId="0" fillId="0" borderId="0" xfId="0" applyAlignment="1">
      <alignment horizontal="center"/>
    </xf>
    <xf numFmtId="2" fontId="0" fillId="0" borderId="0" xfId="0" applyNumberFormat="1" applyAlignment="1">
      <alignment horizontal="center"/>
    </xf>
    <xf numFmtId="1" fontId="0" fillId="4" borderId="0" xfId="0" applyNumberFormat="1" applyFill="1" applyAlignment="1" applyProtection="1">
      <alignment horizontal="center"/>
      <protection locked="0"/>
    </xf>
    <xf numFmtId="0" fontId="0" fillId="4" borderId="0" xfId="0" applyFill="1" applyAlignment="1" applyProtection="1">
      <alignment horizontal="center"/>
      <protection locked="0"/>
    </xf>
    <xf numFmtId="164" fontId="0" fillId="0" borderId="0" xfId="0" quotePrefix="1" applyNumberFormat="1" applyFill="1" applyAlignment="1">
      <alignment horizontal="center"/>
    </xf>
    <xf numFmtId="0" fontId="4" fillId="0" borderId="0" xfId="0" applyFont="1" applyAlignment="1">
      <alignmen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609600</xdr:colOff>
          <xdr:row>7</xdr:row>
          <xdr:rowOff>2286000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5"/>
  <sheetViews>
    <sheetView tabSelected="1" zoomScale="90" zoomScaleNormal="90" workbookViewId="0">
      <selection activeCell="A13" sqref="A13:G13"/>
    </sheetView>
  </sheetViews>
  <sheetFormatPr defaultRowHeight="12.75" x14ac:dyDescent="0.2"/>
  <cols>
    <col min="1" max="1" width="12.5703125" customWidth="1"/>
    <col min="2" max="2" width="12.42578125" customWidth="1"/>
    <col min="3" max="3" width="13" customWidth="1"/>
    <col min="4" max="4" width="11.5703125" customWidth="1"/>
    <col min="5" max="5" width="12.28515625" customWidth="1"/>
    <col min="6" max="6" width="11.85546875" customWidth="1"/>
    <col min="7" max="7" width="12.140625" customWidth="1"/>
  </cols>
  <sheetData>
    <row r="1" spans="1:7" x14ac:dyDescent="0.2">
      <c r="A1" s="17"/>
    </row>
    <row r="2" spans="1:7" x14ac:dyDescent="0.2">
      <c r="A2" s="17"/>
    </row>
    <row r="3" spans="1:7" x14ac:dyDescent="0.2">
      <c r="A3" s="17"/>
    </row>
    <row r="4" spans="1:7" x14ac:dyDescent="0.2">
      <c r="A4" s="17"/>
    </row>
    <row r="5" spans="1:7" x14ac:dyDescent="0.2">
      <c r="A5" s="17"/>
    </row>
    <row r="6" spans="1:7" x14ac:dyDescent="0.2">
      <c r="A6" s="17"/>
    </row>
    <row r="7" spans="1:7" x14ac:dyDescent="0.2">
      <c r="A7" s="17"/>
    </row>
    <row r="8" spans="1:7" x14ac:dyDescent="0.2">
      <c r="A8" s="17"/>
    </row>
    <row r="9" spans="1:7" ht="15.75" x14ac:dyDescent="0.25">
      <c r="A9" s="29" t="s">
        <v>7</v>
      </c>
      <c r="B9" s="18"/>
      <c r="C9" s="18"/>
      <c r="D9" s="18"/>
      <c r="E9" s="18"/>
      <c r="F9" s="18"/>
      <c r="G9" s="18"/>
    </row>
    <row r="10" spans="1:7" s="5" customFormat="1" x14ac:dyDescent="0.2">
      <c r="A10" s="19"/>
    </row>
    <row r="11" spans="1:7" s="5" customFormat="1" ht="60" customHeight="1" x14ac:dyDescent="0.2">
      <c r="A11" s="38" t="s">
        <v>10</v>
      </c>
      <c r="B11" s="39"/>
      <c r="C11" s="39"/>
      <c r="D11" s="39"/>
      <c r="E11" s="39"/>
      <c r="F11" s="39"/>
      <c r="G11" s="39"/>
    </row>
    <row r="12" spans="1:7" s="5" customFormat="1" x14ac:dyDescent="0.2">
      <c r="A12" s="19"/>
    </row>
    <row r="13" spans="1:7" s="5" customFormat="1" ht="84.75" customHeight="1" x14ac:dyDescent="0.2">
      <c r="A13" s="38" t="s">
        <v>9</v>
      </c>
      <c r="B13" s="39"/>
      <c r="C13" s="39"/>
      <c r="D13" s="39"/>
      <c r="E13" s="39"/>
      <c r="F13" s="39"/>
      <c r="G13" s="39"/>
    </row>
    <row r="14" spans="1:7" s="5" customFormat="1" ht="13.5" customHeight="1" x14ac:dyDescent="0.2">
      <c r="A14" s="24"/>
      <c r="B14" s="25"/>
      <c r="C14" s="25"/>
      <c r="D14" s="25"/>
      <c r="E14" s="25"/>
      <c r="F14" s="25"/>
      <c r="G14" s="25"/>
    </row>
    <row r="15" spans="1:7" s="5" customFormat="1" x14ac:dyDescent="0.2">
      <c r="A15" s="23" t="s">
        <v>15</v>
      </c>
    </row>
    <row r="16" spans="1:7" s="5" customFormat="1" x14ac:dyDescent="0.2">
      <c r="A16" s="22"/>
    </row>
    <row r="17" spans="1:9" x14ac:dyDescent="0.2">
      <c r="A17" s="27" t="s">
        <v>8</v>
      </c>
      <c r="B17" s="5"/>
      <c r="C17" s="5"/>
      <c r="D17" s="5"/>
      <c r="E17" s="5"/>
      <c r="F17" s="5"/>
      <c r="G17" s="5"/>
    </row>
    <row r="18" spans="1:9" x14ac:dyDescent="0.2">
      <c r="A18" s="26" t="s">
        <v>17</v>
      </c>
    </row>
    <row r="19" spans="1:9" x14ac:dyDescent="0.2">
      <c r="A19" s="22" t="s">
        <v>11</v>
      </c>
    </row>
    <row r="22" spans="1:9" x14ac:dyDescent="0.2">
      <c r="A22" s="2" t="s">
        <v>22</v>
      </c>
      <c r="B22" s="3"/>
      <c r="C22" s="3"/>
      <c r="D22" s="3"/>
      <c r="E22" s="3"/>
      <c r="F22" s="3"/>
      <c r="G22" s="3"/>
    </row>
    <row r="23" spans="1:9" x14ac:dyDescent="0.2">
      <c r="A23" s="21" t="s">
        <v>14</v>
      </c>
    </row>
    <row r="24" spans="1:9" x14ac:dyDescent="0.2">
      <c r="A24" s="22" t="s">
        <v>13</v>
      </c>
      <c r="B24" s="6"/>
      <c r="C24" s="7"/>
      <c r="D24" s="7"/>
      <c r="E24" s="10"/>
      <c r="F24" s="10"/>
      <c r="G24" s="5"/>
      <c r="H24" s="5"/>
      <c r="I24" s="1"/>
    </row>
    <row r="25" spans="1:9" x14ac:dyDescent="0.2">
      <c r="A25" s="32" t="s">
        <v>18</v>
      </c>
      <c r="B25" s="6"/>
      <c r="C25" s="7"/>
      <c r="D25" s="7"/>
      <c r="E25" s="10"/>
      <c r="F25" s="10"/>
      <c r="G25" s="5"/>
      <c r="H25" s="5"/>
      <c r="I25" s="1"/>
    </row>
    <row r="26" spans="1:9" s="5" customFormat="1" x14ac:dyDescent="0.2">
      <c r="A26" s="4"/>
      <c r="B26" s="6"/>
      <c r="C26" s="7"/>
      <c r="D26" s="7"/>
      <c r="E26" s="10"/>
      <c r="F26" s="10"/>
      <c r="I26" s="11"/>
    </row>
    <row r="27" spans="1:9" s="16" customFormat="1" ht="28.5" customHeight="1" x14ac:dyDescent="0.2">
      <c r="A27" s="13" t="s">
        <v>0</v>
      </c>
      <c r="B27" s="14" t="s">
        <v>1</v>
      </c>
      <c r="C27" s="15" t="s">
        <v>2</v>
      </c>
      <c r="D27" s="12" t="s">
        <v>3</v>
      </c>
      <c r="E27" s="12" t="s">
        <v>4</v>
      </c>
      <c r="G27" s="12"/>
      <c r="H27" s="12"/>
    </row>
    <row r="28" spans="1:9" x14ac:dyDescent="0.2">
      <c r="A28" s="35">
        <v>321</v>
      </c>
      <c r="B28" s="35">
        <v>8</v>
      </c>
      <c r="C28" s="20">
        <f>(B28/A28)*100</f>
        <v>2.4922118380062304</v>
      </c>
      <c r="D28" s="20">
        <f>(A28/(A28+1.96^2)*((B28/A28)+(1.96^2/(2*A28))-1.96*SQRT(((B28*(A28-B28))/A28^3)+1.96^2/(4*A28^2))))*100</f>
        <v>1.2681229926815345</v>
      </c>
      <c r="E28" s="20">
        <f>(A28/(A28+1.96^2)*((B28/A28)+(1.96^2/(2*A28))+1.96*SQRT(((B28*(A28-B28))/A28^3)+1.96^2/(4*A28^2))))*100</f>
        <v>4.8399616861280759</v>
      </c>
      <c r="G28" s="9"/>
      <c r="H28" s="8"/>
    </row>
    <row r="31" spans="1:9" x14ac:dyDescent="0.2">
      <c r="A31" s="2" t="s">
        <v>23</v>
      </c>
      <c r="B31" s="3"/>
      <c r="C31" s="3"/>
      <c r="D31" s="3"/>
      <c r="E31" s="3"/>
      <c r="F31" s="3"/>
      <c r="G31" s="3"/>
    </row>
    <row r="32" spans="1:9" x14ac:dyDescent="0.2">
      <c r="A32" s="22" t="s">
        <v>29</v>
      </c>
      <c r="B32" s="6"/>
      <c r="C32" s="7"/>
      <c r="D32" s="7"/>
      <c r="E32" s="10"/>
      <c r="F32" s="10"/>
      <c r="G32" s="5"/>
      <c r="H32" s="5"/>
      <c r="I32" s="1"/>
    </row>
    <row r="33" spans="1:9" x14ac:dyDescent="0.2">
      <c r="A33" s="32" t="s">
        <v>18</v>
      </c>
      <c r="B33" s="6"/>
      <c r="C33" s="7"/>
      <c r="D33" s="7"/>
      <c r="E33" s="10"/>
      <c r="F33" s="10"/>
      <c r="G33" s="5"/>
      <c r="H33" s="5"/>
      <c r="I33" s="1"/>
    </row>
    <row r="34" spans="1:9" ht="38.25" customHeight="1" x14ac:dyDescent="0.2">
      <c r="B34" s="13" t="s">
        <v>0</v>
      </c>
      <c r="C34" s="14" t="s">
        <v>1</v>
      </c>
      <c r="D34" s="15" t="s">
        <v>2</v>
      </c>
      <c r="E34" s="12" t="s">
        <v>21</v>
      </c>
      <c r="F34" s="30" t="s">
        <v>26</v>
      </c>
      <c r="G34" s="30" t="s">
        <v>27</v>
      </c>
      <c r="I34" s="17"/>
    </row>
    <row r="35" spans="1:9" x14ac:dyDescent="0.2">
      <c r="A35" t="s">
        <v>19</v>
      </c>
      <c r="B35" s="36">
        <v>106</v>
      </c>
      <c r="C35" s="36">
        <v>10</v>
      </c>
      <c r="D35" s="20">
        <f>(C35/B35)*100</f>
        <v>9.433962264150944</v>
      </c>
      <c r="E35" s="20">
        <f>D35-D36</f>
        <v>-4.2024013722126909</v>
      </c>
      <c r="F35" s="34">
        <f>((D35/100-D36/100)-1.96*(SQRT((D35/100)*(1-(D35/100))/B35+(D36/100)*(1-(D36/100))/B36)))*100</f>
        <v>-13.278522055378145</v>
      </c>
      <c r="G35" s="34">
        <f>((D35/100-D36/100)+1.96*(SQRT((D35/100)*(1-(D35/100))/B35+(D36/100)*(1-(D36/100))/B36)))*100</f>
        <v>4.8737193109527635</v>
      </c>
      <c r="I35" s="17"/>
    </row>
    <row r="36" spans="1:9" x14ac:dyDescent="0.2">
      <c r="A36" t="s">
        <v>20</v>
      </c>
      <c r="B36" s="36">
        <v>88</v>
      </c>
      <c r="C36" s="36">
        <v>12</v>
      </c>
      <c r="D36" s="20">
        <f>(C36/B36)*100</f>
        <v>13.636363636363635</v>
      </c>
      <c r="E36" s="33"/>
      <c r="F36" s="33"/>
      <c r="G36" s="33"/>
      <c r="I36" s="17"/>
    </row>
    <row r="40" spans="1:9" x14ac:dyDescent="0.2">
      <c r="A40" s="2" t="s">
        <v>24</v>
      </c>
      <c r="B40" s="28"/>
      <c r="C40" s="28"/>
      <c r="D40" s="28"/>
      <c r="E40" s="28"/>
      <c r="F40" s="3"/>
      <c r="G40" s="3"/>
    </row>
    <row r="41" spans="1:9" x14ac:dyDescent="0.2">
      <c r="A41" s="21" t="s">
        <v>16</v>
      </c>
    </row>
    <row r="42" spans="1:9" x14ac:dyDescent="0.2">
      <c r="A42" s="22" t="s">
        <v>12</v>
      </c>
      <c r="D42" s="5"/>
      <c r="E42" s="5"/>
    </row>
    <row r="43" spans="1:9" x14ac:dyDescent="0.2">
      <c r="A43" s="22" t="s">
        <v>31</v>
      </c>
      <c r="D43" s="5"/>
      <c r="E43" s="5"/>
    </row>
    <row r="44" spans="1:9" x14ac:dyDescent="0.2">
      <c r="A44" s="32" t="s">
        <v>18</v>
      </c>
      <c r="B44" s="6"/>
      <c r="C44" s="7"/>
      <c r="D44" s="7"/>
      <c r="E44" s="10"/>
    </row>
    <row r="45" spans="1:9" x14ac:dyDescent="0.2">
      <c r="A45" s="4"/>
      <c r="B45" s="6"/>
      <c r="C45" s="7"/>
      <c r="D45" s="7"/>
      <c r="E45" s="10"/>
    </row>
    <row r="46" spans="1:9" ht="51" x14ac:dyDescent="0.2">
      <c r="A46" s="13" t="s">
        <v>5</v>
      </c>
      <c r="B46" s="14" t="s">
        <v>1</v>
      </c>
      <c r="C46" s="15" t="s">
        <v>6</v>
      </c>
      <c r="D46" s="30" t="s">
        <v>3</v>
      </c>
      <c r="E46" s="30" t="s">
        <v>4</v>
      </c>
    </row>
    <row r="47" spans="1:9" x14ac:dyDescent="0.2">
      <c r="A47" s="36">
        <v>250</v>
      </c>
      <c r="B47" s="36">
        <v>0</v>
      </c>
      <c r="C47" s="20">
        <f>(B47/A47)*1000</f>
        <v>0</v>
      </c>
      <c r="D47" s="31">
        <f>IF(B47=0,0,(EXP(LN(C47)-1.96*(1/SQRT(B47)))))</f>
        <v>0</v>
      </c>
      <c r="E47" s="37">
        <f>IF(B47=0,(1.5*(1-(1/(9*1.5))+((1.96/3)*SQRT(1/1.5)))^3/A47*1000),EXP(LN(C47)+1.96*(1/SQRT(B47))))</f>
        <v>18.648667839832662</v>
      </c>
    </row>
    <row r="48" spans="1:9" x14ac:dyDescent="0.2">
      <c r="D48" s="5"/>
      <c r="E48" s="5"/>
    </row>
    <row r="50" spans="1:9" x14ac:dyDescent="0.2">
      <c r="A50" s="2" t="s">
        <v>25</v>
      </c>
      <c r="B50" s="3"/>
      <c r="C50" s="3"/>
      <c r="D50" s="3"/>
      <c r="E50" s="3"/>
      <c r="F50" s="3"/>
      <c r="G50" s="3"/>
    </row>
    <row r="51" spans="1:9" x14ac:dyDescent="0.2">
      <c r="A51" s="22" t="s">
        <v>30</v>
      </c>
      <c r="B51" s="6"/>
      <c r="C51" s="7"/>
      <c r="D51" s="7"/>
      <c r="E51" s="10"/>
      <c r="F51" s="10"/>
      <c r="G51" s="5"/>
      <c r="H51" s="5"/>
      <c r="I51" s="1"/>
    </row>
    <row r="52" spans="1:9" x14ac:dyDescent="0.2">
      <c r="A52" s="32" t="s">
        <v>18</v>
      </c>
      <c r="B52" s="6"/>
      <c r="C52" s="7"/>
      <c r="D52" s="7"/>
      <c r="E52" s="10"/>
      <c r="F52" s="10"/>
      <c r="G52" s="5"/>
      <c r="H52" s="5"/>
      <c r="I52" s="1"/>
    </row>
    <row r="53" spans="1:9" ht="38.25" customHeight="1" x14ac:dyDescent="0.2">
      <c r="B53" s="13" t="s">
        <v>5</v>
      </c>
      <c r="C53" s="14" t="s">
        <v>1</v>
      </c>
      <c r="D53" s="15" t="s">
        <v>6</v>
      </c>
      <c r="E53" s="12" t="s">
        <v>28</v>
      </c>
      <c r="F53" s="30" t="s">
        <v>26</v>
      </c>
      <c r="G53" s="30" t="s">
        <v>27</v>
      </c>
      <c r="I53" s="17"/>
    </row>
    <row r="54" spans="1:9" x14ac:dyDescent="0.2">
      <c r="A54" t="s">
        <v>19</v>
      </c>
      <c r="B54" s="36">
        <v>890</v>
      </c>
      <c r="C54" s="36">
        <v>11</v>
      </c>
      <c r="D54" s="20">
        <f>(C54/B54)*1000</f>
        <v>12.359550561797754</v>
      </c>
      <c r="E54" s="20">
        <f>D54-D55</f>
        <v>2.619290821538014</v>
      </c>
      <c r="F54" s="34">
        <f>E54-1.96*((SQRT(C54/POWER(B54,2)+C55/POWER(B55,2)))*1000)</f>
        <v>-6.192425257333495</v>
      </c>
      <c r="G54" s="34">
        <f>E54+1.96*((SQRT(C54/POWER(B54,2)+C55/POWER(B55,2)))*1000)</f>
        <v>11.431006900409523</v>
      </c>
      <c r="I54" s="17"/>
    </row>
    <row r="55" spans="1:9" x14ac:dyDescent="0.2">
      <c r="A55" t="s">
        <v>20</v>
      </c>
      <c r="B55" s="36">
        <v>1540</v>
      </c>
      <c r="C55" s="36">
        <v>15</v>
      </c>
      <c r="D55" s="20">
        <f>(C55/B55)*1000</f>
        <v>9.7402597402597397</v>
      </c>
      <c r="E55" s="33"/>
      <c r="F55" s="33"/>
      <c r="G55" s="33"/>
      <c r="I55" s="17"/>
    </row>
  </sheetData>
  <sheetProtection sheet="1" objects="1" scenarios="1"/>
  <protectedRanges>
    <protectedRange sqref="A28:B28" name="Range1"/>
    <protectedRange sqref="A47:B47" name="Range2"/>
    <protectedRange sqref="B35:C36" name="Range3"/>
    <protectedRange sqref="B54:C55" name="Range4"/>
  </protectedRanges>
  <mergeCells count="2">
    <mergeCell ref="A11:G11"/>
    <mergeCell ref="A13:G13"/>
  </mergeCells>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MSPhotoEd.3" shapeId="1025" r:id="rId4">
          <objectPr defaultSize="0" autoPict="0" r:id="rId5">
            <anchor moveWithCells="1">
              <from>
                <xdr:col>0</xdr:col>
                <xdr:colOff>0</xdr:colOff>
                <xdr:row>0</xdr:row>
                <xdr:rowOff>0</xdr:rowOff>
              </from>
              <to>
                <xdr:col>1</xdr:col>
                <xdr:colOff>609600</xdr:colOff>
                <xdr:row>7</xdr:row>
                <xdr:rowOff>2286000</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95% BI</vt:lpstr>
    </vt:vector>
  </TitlesOfParts>
  <Company>rivm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rivm-er</dc:creator>
  <cp:lastModifiedBy>Esther Bosch</cp:lastModifiedBy>
  <cp:lastPrinted>2008-11-06T11:24:09Z</cp:lastPrinted>
  <dcterms:created xsi:type="dcterms:W3CDTF">2002-11-14T14:51:07Z</dcterms:created>
  <dcterms:modified xsi:type="dcterms:W3CDTF">2017-10-30T07:43:04Z</dcterms:modified>
</cp:coreProperties>
</file>