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rivmnl.sharepoint.com/sites/PFAScoordinatieteam/Gedeelde documenten/Expertgroep PFAS/PEQ tool/"/>
    </mc:Choice>
  </mc:AlternateContent>
  <xr:revisionPtr revIDLastSave="2" documentId="8_{C5EFCE80-9456-461E-8734-CC6B3010DC8C}" xr6:coauthVersionLast="47" xr6:coauthVersionMax="47" xr10:uidLastSave="{A932D293-24B0-49D1-BA50-BF9D44EB3942}"/>
  <bookViews>
    <workbookView xWindow="-120" yWindow="-120" windowWidth="28950" windowHeight="14640" tabRatio="664" xr2:uid="{00000000-000D-0000-FFFF-FFFF00000000}"/>
  </bookViews>
  <sheets>
    <sheet name="Voorblad" sheetId="10" r:id="rId1"/>
    <sheet name="Invoer" sheetId="9" r:id="rId2"/>
    <sheet name="Uitvoer" sheetId="3" r:id="rId3"/>
    <sheet name="RPF" sheetId="1" state="hidden" r:id="rId4"/>
    <sheet name="Drinkwater" sheetId="5" r:id="rId5"/>
    <sheet name="Oppervlaktewater (bron drinkwat" sheetId="11" r:id="rId6"/>
    <sheet name="Oppervlaktewater (visconsumptie" sheetId="7" r:id="rId7"/>
    <sheet name="Zwemwater" sheetId="4" r:id="rId8"/>
    <sheet name="Irrigatiewater" sheetId="6" r:id="rId9"/>
    <sheet name="Biota" sheetId="8"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3" l="1"/>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7" i="3"/>
  <c r="J7" i="3" a="1"/>
  <c r="J7" i="3" s="1"/>
  <c r="F8" i="3" l="1" a="1"/>
  <c r="F8" i="3" s="1"/>
  <c r="G8" i="3" a="1"/>
  <c r="G8" i="3" s="1"/>
  <c r="F9" i="3" a="1"/>
  <c r="F9" i="3" s="1"/>
  <c r="G9" i="3" a="1"/>
  <c r="G9" i="3" s="1"/>
  <c r="F10" i="3" a="1"/>
  <c r="F10" i="3" s="1"/>
  <c r="G10" i="3" a="1"/>
  <c r="G10" i="3" s="1"/>
  <c r="F11" i="3" a="1"/>
  <c r="F11" i="3" s="1"/>
  <c r="G11" i="3" a="1"/>
  <c r="G11" i="3" s="1"/>
  <c r="F12" i="3" a="1"/>
  <c r="F12" i="3" s="1"/>
  <c r="G12" i="3" a="1"/>
  <c r="G12" i="3" s="1"/>
  <c r="F13" i="3" a="1"/>
  <c r="F13" i="3" s="1"/>
  <c r="G13" i="3" a="1"/>
  <c r="G13" i="3" s="1"/>
  <c r="F14" i="3" a="1"/>
  <c r="F14" i="3" s="1"/>
  <c r="G14" i="3" a="1"/>
  <c r="G14" i="3" s="1"/>
  <c r="F15" i="3" a="1"/>
  <c r="F15" i="3" s="1"/>
  <c r="G15" i="3" a="1"/>
  <c r="G15" i="3" s="1"/>
  <c r="F16" i="3" a="1"/>
  <c r="F16" i="3" s="1"/>
  <c r="G16" i="3" a="1"/>
  <c r="G16" i="3" s="1"/>
  <c r="F17" i="3" a="1"/>
  <c r="F17" i="3" s="1"/>
  <c r="G17" i="3" a="1"/>
  <c r="G17" i="3" s="1"/>
  <c r="F18" i="3" a="1"/>
  <c r="F18" i="3" s="1"/>
  <c r="G18" i="3" a="1"/>
  <c r="G18" i="3" s="1"/>
  <c r="F19" i="3" a="1"/>
  <c r="F19" i="3" s="1"/>
  <c r="G19" i="3" a="1"/>
  <c r="G19" i="3" s="1"/>
  <c r="F20" i="3" a="1"/>
  <c r="F20" i="3" s="1"/>
  <c r="G20" i="3" a="1"/>
  <c r="G20" i="3" s="1"/>
  <c r="F21" i="3" a="1"/>
  <c r="F21" i="3" s="1"/>
  <c r="G21" i="3" a="1"/>
  <c r="G21" i="3" s="1"/>
  <c r="F22" i="3" a="1"/>
  <c r="F22" i="3" s="1"/>
  <c r="G22" i="3" a="1"/>
  <c r="G22" i="3" s="1"/>
  <c r="F23" i="3" a="1"/>
  <c r="F23" i="3" s="1"/>
  <c r="G23" i="3" a="1"/>
  <c r="G23" i="3" s="1"/>
  <c r="F24" i="3" a="1"/>
  <c r="F24" i="3" s="1"/>
  <c r="G24" i="3" a="1"/>
  <c r="G24" i="3" s="1"/>
  <c r="F25" i="3" a="1"/>
  <c r="F25" i="3" s="1"/>
  <c r="G25" i="3" a="1"/>
  <c r="G25" i="3" s="1"/>
  <c r="F26" i="3" a="1"/>
  <c r="F26" i="3" s="1"/>
  <c r="G26" i="3" a="1"/>
  <c r="G26" i="3" s="1"/>
  <c r="F27" i="3" a="1"/>
  <c r="F27" i="3" s="1"/>
  <c r="G27" i="3" a="1"/>
  <c r="G27" i="3" s="1"/>
  <c r="F28" i="3" a="1"/>
  <c r="F28" i="3" s="1"/>
  <c r="G28" i="3" a="1"/>
  <c r="G28" i="3" s="1"/>
  <c r="F29" i="3" a="1"/>
  <c r="F29" i="3" s="1"/>
  <c r="G29" i="3" a="1"/>
  <c r="G29" i="3" s="1"/>
  <c r="F30" i="3" a="1"/>
  <c r="F30" i="3" s="1"/>
  <c r="G30" i="3" a="1"/>
  <c r="G30" i="3" s="1"/>
  <c r="F31" i="3" a="1"/>
  <c r="F31" i="3" s="1"/>
  <c r="G31" i="3" a="1"/>
  <c r="G31" i="3" s="1"/>
  <c r="F32" i="3" a="1"/>
  <c r="F32" i="3" s="1"/>
  <c r="G32" i="3" a="1"/>
  <c r="G32" i="3" s="1"/>
  <c r="F33" i="3" a="1"/>
  <c r="F33" i="3" s="1"/>
  <c r="G33" i="3" a="1"/>
  <c r="G33" i="3" s="1"/>
  <c r="F34" i="3" a="1"/>
  <c r="F34" i="3" s="1"/>
  <c r="G34" i="3" a="1"/>
  <c r="G34" i="3" s="1"/>
  <c r="F35" i="3" a="1"/>
  <c r="F35" i="3" s="1"/>
  <c r="G35" i="3" a="1"/>
  <c r="G35" i="3" s="1"/>
  <c r="F36" i="3" a="1"/>
  <c r="F36" i="3" s="1"/>
  <c r="G36" i="3" a="1"/>
  <c r="G36" i="3" s="1"/>
  <c r="F37" i="3" a="1"/>
  <c r="F37" i="3" s="1"/>
  <c r="G37" i="3" a="1"/>
  <c r="G37" i="3" s="1"/>
  <c r="G7" i="3" a="1"/>
  <c r="G7" i="3" s="1"/>
  <c r="F7" i="3" a="1"/>
  <c r="F7" i="3" s="1"/>
  <c r="S8" i="3" a="1"/>
  <c r="S8" i="3" s="1"/>
  <c r="S9" i="3" a="1"/>
  <c r="S9" i="3" s="1"/>
  <c r="S10" i="3" a="1"/>
  <c r="S10" i="3" s="1"/>
  <c r="S11" i="3" a="1"/>
  <c r="S11" i="3" s="1"/>
  <c r="S12" i="3" a="1"/>
  <c r="S12" i="3" s="1"/>
  <c r="S13" i="3" a="1"/>
  <c r="S13" i="3" s="1"/>
  <c r="S14" i="3" a="1"/>
  <c r="S14" i="3" s="1"/>
  <c r="S15" i="3" a="1"/>
  <c r="S15" i="3" s="1"/>
  <c r="S16" i="3" a="1"/>
  <c r="S16" i="3" s="1"/>
  <c r="S17" i="3" a="1"/>
  <c r="S17" i="3" s="1"/>
  <c r="S18" i="3" a="1"/>
  <c r="S18" i="3" s="1"/>
  <c r="S19" i="3" a="1"/>
  <c r="S19" i="3" s="1"/>
  <c r="S20" i="3" a="1"/>
  <c r="S20" i="3" s="1"/>
  <c r="S21" i="3" a="1"/>
  <c r="S21" i="3" s="1"/>
  <c r="S22" i="3" a="1"/>
  <c r="S22" i="3" s="1"/>
  <c r="S23" i="3" a="1"/>
  <c r="S23" i="3" s="1"/>
  <c r="S24" i="3" a="1"/>
  <c r="S24" i="3" s="1"/>
  <c r="S25" i="3" a="1"/>
  <c r="S25" i="3" s="1"/>
  <c r="S26" i="3" a="1"/>
  <c r="S26" i="3" s="1"/>
  <c r="S27" i="3" a="1"/>
  <c r="S27" i="3" s="1"/>
  <c r="S28" i="3" a="1"/>
  <c r="S28" i="3" s="1"/>
  <c r="S29" i="3" a="1"/>
  <c r="S29" i="3" s="1"/>
  <c r="S30" i="3" a="1"/>
  <c r="S30" i="3" s="1"/>
  <c r="S31" i="3" a="1"/>
  <c r="S31" i="3" s="1"/>
  <c r="S32" i="3" a="1"/>
  <c r="S32" i="3" s="1"/>
  <c r="S33" i="3" a="1"/>
  <c r="S33" i="3" s="1"/>
  <c r="S34" i="3" a="1"/>
  <c r="S34" i="3" s="1"/>
  <c r="S35" i="3" a="1"/>
  <c r="S35" i="3" s="1"/>
  <c r="S36" i="3" a="1"/>
  <c r="S36" i="3" s="1"/>
  <c r="S37" i="3" a="1"/>
  <c r="S37" i="3" s="1"/>
  <c r="R8" i="3" a="1"/>
  <c r="R8" i="3" s="1"/>
  <c r="R9" i="3" a="1"/>
  <c r="R9" i="3" s="1"/>
  <c r="R10" i="3" a="1"/>
  <c r="R10" i="3" s="1"/>
  <c r="R11" i="3" a="1"/>
  <c r="R11" i="3" s="1"/>
  <c r="R12" i="3" a="1"/>
  <c r="R12" i="3" s="1"/>
  <c r="R13" i="3" a="1"/>
  <c r="R13" i="3" s="1"/>
  <c r="R14" i="3" a="1"/>
  <c r="R14" i="3" s="1"/>
  <c r="R15" i="3" a="1"/>
  <c r="R15" i="3" s="1"/>
  <c r="R16" i="3" a="1"/>
  <c r="R16" i="3" s="1"/>
  <c r="R17" i="3" a="1"/>
  <c r="R17" i="3" s="1"/>
  <c r="R18" i="3" a="1"/>
  <c r="R18" i="3" s="1"/>
  <c r="R19" i="3" a="1"/>
  <c r="R19" i="3" s="1"/>
  <c r="R20" i="3" a="1"/>
  <c r="R20" i="3" s="1"/>
  <c r="R21" i="3" a="1"/>
  <c r="R21" i="3" s="1"/>
  <c r="R22" i="3" a="1"/>
  <c r="R22" i="3" s="1"/>
  <c r="R23" i="3" a="1"/>
  <c r="R23" i="3" s="1"/>
  <c r="R24" i="3" a="1"/>
  <c r="R24" i="3" s="1"/>
  <c r="R25" i="3" a="1"/>
  <c r="R25" i="3" s="1"/>
  <c r="R26" i="3" a="1"/>
  <c r="R26" i="3" s="1"/>
  <c r="R27" i="3" a="1"/>
  <c r="R27" i="3" s="1"/>
  <c r="R28" i="3" a="1"/>
  <c r="R28" i="3" s="1"/>
  <c r="R29" i="3" a="1"/>
  <c r="R29" i="3" s="1"/>
  <c r="R30" i="3" a="1"/>
  <c r="R30" i="3" s="1"/>
  <c r="R31" i="3" a="1"/>
  <c r="R31" i="3" s="1"/>
  <c r="R32" i="3" a="1"/>
  <c r="R32" i="3" s="1"/>
  <c r="R33" i="3" a="1"/>
  <c r="R33" i="3" s="1"/>
  <c r="R34" i="3" a="1"/>
  <c r="R34" i="3" s="1"/>
  <c r="R35" i="3" a="1"/>
  <c r="R35" i="3" s="1"/>
  <c r="R36" i="3" a="1"/>
  <c r="R36" i="3" s="1"/>
  <c r="R37" i="3" a="1"/>
  <c r="R37" i="3" s="1"/>
  <c r="S7" i="3" a="1"/>
  <c r="S7" i="3" s="1"/>
  <c r="R7" i="3" a="1"/>
  <c r="R7" i="3" s="1"/>
  <c r="P8" i="3" a="1"/>
  <c r="P8" i="3" s="1"/>
  <c r="P9" i="3" a="1"/>
  <c r="P9" i="3" s="1"/>
  <c r="P10" i="3" a="1"/>
  <c r="P10" i="3" s="1"/>
  <c r="P11" i="3" a="1"/>
  <c r="P11" i="3" s="1"/>
  <c r="P12" i="3" a="1"/>
  <c r="P12" i="3" s="1"/>
  <c r="P13" i="3" a="1"/>
  <c r="P13" i="3" s="1"/>
  <c r="P14" i="3" a="1"/>
  <c r="P14" i="3" s="1"/>
  <c r="P15" i="3" a="1"/>
  <c r="P15" i="3" s="1"/>
  <c r="P16" i="3" a="1"/>
  <c r="P16" i="3" s="1"/>
  <c r="P17" i="3" a="1"/>
  <c r="P17" i="3" s="1"/>
  <c r="P18" i="3" a="1"/>
  <c r="P18" i="3" s="1"/>
  <c r="P19" i="3" a="1"/>
  <c r="P19" i="3" s="1"/>
  <c r="P20" i="3" a="1"/>
  <c r="P20" i="3" s="1"/>
  <c r="P21" i="3" a="1"/>
  <c r="P21" i="3" s="1"/>
  <c r="P22" i="3" a="1"/>
  <c r="P22" i="3" s="1"/>
  <c r="P23" i="3" a="1"/>
  <c r="P23" i="3" s="1"/>
  <c r="P24" i="3" a="1"/>
  <c r="P24" i="3" s="1"/>
  <c r="P25" i="3" a="1"/>
  <c r="P25" i="3" s="1"/>
  <c r="P26" i="3" a="1"/>
  <c r="P26" i="3" s="1"/>
  <c r="P27" i="3" a="1"/>
  <c r="P27" i="3" s="1"/>
  <c r="P28" i="3" a="1"/>
  <c r="P28" i="3" s="1"/>
  <c r="P29" i="3" a="1"/>
  <c r="P29" i="3" s="1"/>
  <c r="P30" i="3" a="1"/>
  <c r="P30" i="3" s="1"/>
  <c r="P31" i="3" a="1"/>
  <c r="P31" i="3" s="1"/>
  <c r="P32" i="3" a="1"/>
  <c r="P32" i="3" s="1"/>
  <c r="P33" i="3" a="1"/>
  <c r="P33" i="3" s="1"/>
  <c r="P34" i="3" a="1"/>
  <c r="P34" i="3" s="1"/>
  <c r="P35" i="3" a="1"/>
  <c r="P35" i="3" s="1"/>
  <c r="P36" i="3" a="1"/>
  <c r="P36" i="3" s="1"/>
  <c r="P37" i="3" a="1"/>
  <c r="P37" i="3" s="1"/>
  <c r="P7" i="3" a="1"/>
  <c r="P7" i="3" s="1"/>
  <c r="O8" i="3" a="1"/>
  <c r="O8" i="3" s="1"/>
  <c r="O9" i="3" a="1"/>
  <c r="O9" i="3" s="1"/>
  <c r="O10" i="3" a="1"/>
  <c r="O10" i="3" s="1"/>
  <c r="O11" i="3" a="1"/>
  <c r="O11" i="3" s="1"/>
  <c r="O12" i="3" a="1"/>
  <c r="O12" i="3" s="1"/>
  <c r="O13" i="3" a="1"/>
  <c r="O13" i="3" s="1"/>
  <c r="O14" i="3" a="1"/>
  <c r="O14" i="3" s="1"/>
  <c r="O15" i="3" a="1"/>
  <c r="O15" i="3" s="1"/>
  <c r="O16" i="3" a="1"/>
  <c r="O16" i="3" s="1"/>
  <c r="O17" i="3" a="1"/>
  <c r="O17" i="3" s="1"/>
  <c r="O18" i="3" a="1"/>
  <c r="O18" i="3" s="1"/>
  <c r="O19" i="3" a="1"/>
  <c r="O19" i="3" s="1"/>
  <c r="O20" i="3" a="1"/>
  <c r="O20" i="3" s="1"/>
  <c r="O21" i="3" a="1"/>
  <c r="O21" i="3" s="1"/>
  <c r="O22" i="3" a="1"/>
  <c r="O22" i="3" s="1"/>
  <c r="O23" i="3" a="1"/>
  <c r="O23" i="3" s="1"/>
  <c r="O24" i="3" a="1"/>
  <c r="O24" i="3" s="1"/>
  <c r="O25" i="3" a="1"/>
  <c r="O25" i="3" s="1"/>
  <c r="O26" i="3" a="1"/>
  <c r="O26" i="3" s="1"/>
  <c r="O27" i="3" a="1"/>
  <c r="O27" i="3" s="1"/>
  <c r="O28" i="3" a="1"/>
  <c r="O28" i="3" s="1"/>
  <c r="O29" i="3" a="1"/>
  <c r="O29" i="3" s="1"/>
  <c r="O30" i="3" a="1"/>
  <c r="O30" i="3" s="1"/>
  <c r="O31" i="3" a="1"/>
  <c r="O31" i="3" s="1"/>
  <c r="O32" i="3" a="1"/>
  <c r="O32" i="3" s="1"/>
  <c r="O33" i="3" a="1"/>
  <c r="O33" i="3" s="1"/>
  <c r="O34" i="3" a="1"/>
  <c r="O34" i="3" s="1"/>
  <c r="O35" i="3" a="1"/>
  <c r="O35" i="3" s="1"/>
  <c r="O36" i="3" a="1"/>
  <c r="O36" i="3" s="1"/>
  <c r="O37" i="3" a="1"/>
  <c r="O37" i="3" s="1"/>
  <c r="O7" i="3" a="1"/>
  <c r="O7" i="3" s="1"/>
  <c r="M8" i="3" a="1"/>
  <c r="M8" i="3" s="1"/>
  <c r="M9" i="3" a="1"/>
  <c r="M9" i="3" s="1"/>
  <c r="M10" i="3" a="1"/>
  <c r="M10" i="3" s="1"/>
  <c r="M11" i="3" a="1"/>
  <c r="M11" i="3" s="1"/>
  <c r="M12" i="3" a="1"/>
  <c r="M12" i="3" s="1"/>
  <c r="M13" i="3" a="1"/>
  <c r="M13" i="3" s="1"/>
  <c r="M14" i="3" a="1"/>
  <c r="M14" i="3" s="1"/>
  <c r="M15" i="3" a="1"/>
  <c r="M15" i="3" s="1"/>
  <c r="M16" i="3" a="1"/>
  <c r="M16" i="3" s="1"/>
  <c r="M17" i="3" a="1"/>
  <c r="M17" i="3" s="1"/>
  <c r="M18" i="3" a="1"/>
  <c r="M18" i="3" s="1"/>
  <c r="M19" i="3" a="1"/>
  <c r="M19" i="3" s="1"/>
  <c r="M20" i="3" a="1"/>
  <c r="M20" i="3" s="1"/>
  <c r="M21" i="3" a="1"/>
  <c r="M21" i="3" s="1"/>
  <c r="M22" i="3" a="1"/>
  <c r="M22" i="3" s="1"/>
  <c r="M23" i="3" a="1"/>
  <c r="M23" i="3" s="1"/>
  <c r="M24" i="3" a="1"/>
  <c r="M24" i="3" s="1"/>
  <c r="M25" i="3" a="1"/>
  <c r="M25" i="3" s="1"/>
  <c r="M26" i="3" a="1"/>
  <c r="M26" i="3" s="1"/>
  <c r="M27" i="3" a="1"/>
  <c r="M27" i="3" s="1"/>
  <c r="M28" i="3" a="1"/>
  <c r="M28" i="3" s="1"/>
  <c r="M29" i="3" a="1"/>
  <c r="M29" i="3" s="1"/>
  <c r="M30" i="3" a="1"/>
  <c r="M30" i="3" s="1"/>
  <c r="M31" i="3" a="1"/>
  <c r="M31" i="3" s="1"/>
  <c r="M32" i="3" a="1"/>
  <c r="M32" i="3" s="1"/>
  <c r="M33" i="3" a="1"/>
  <c r="M33" i="3" s="1"/>
  <c r="M34" i="3" a="1"/>
  <c r="M34" i="3" s="1"/>
  <c r="M35" i="3" a="1"/>
  <c r="M35" i="3" s="1"/>
  <c r="M36" i="3" a="1"/>
  <c r="M36" i="3" s="1"/>
  <c r="M37" i="3" a="1"/>
  <c r="M37" i="3" s="1"/>
  <c r="M7" i="3" a="1"/>
  <c r="M7" i="3" s="1"/>
  <c r="L8" i="3" a="1"/>
  <c r="L8" i="3" s="1"/>
  <c r="L9" i="3" a="1"/>
  <c r="L9" i="3" s="1"/>
  <c r="L10" i="3" a="1"/>
  <c r="L10" i="3" s="1"/>
  <c r="L11" i="3" a="1"/>
  <c r="L11" i="3" s="1"/>
  <c r="L12" i="3" a="1"/>
  <c r="L12" i="3" s="1"/>
  <c r="L13" i="3" a="1"/>
  <c r="L13" i="3" s="1"/>
  <c r="L14" i="3" a="1"/>
  <c r="L14" i="3" s="1"/>
  <c r="L15" i="3" a="1"/>
  <c r="L15" i="3" s="1"/>
  <c r="L16" i="3" a="1"/>
  <c r="L16" i="3" s="1"/>
  <c r="L17" i="3" a="1"/>
  <c r="L17" i="3" s="1"/>
  <c r="L18" i="3" a="1"/>
  <c r="L18" i="3" s="1"/>
  <c r="L19" i="3" a="1"/>
  <c r="L19" i="3" s="1"/>
  <c r="L20" i="3" a="1"/>
  <c r="L20" i="3" s="1"/>
  <c r="L21" i="3" a="1"/>
  <c r="L21" i="3" s="1"/>
  <c r="L22" i="3" a="1"/>
  <c r="L22" i="3" s="1"/>
  <c r="L23" i="3" a="1"/>
  <c r="L23" i="3" s="1"/>
  <c r="L24" i="3" a="1"/>
  <c r="L24" i="3" s="1"/>
  <c r="L25" i="3" a="1"/>
  <c r="L25" i="3" s="1"/>
  <c r="L26" i="3" a="1"/>
  <c r="L26" i="3" s="1"/>
  <c r="L27" i="3" a="1"/>
  <c r="L27" i="3" s="1"/>
  <c r="L28" i="3" a="1"/>
  <c r="L28" i="3" s="1"/>
  <c r="L29" i="3" a="1"/>
  <c r="L29" i="3" s="1"/>
  <c r="L30" i="3" a="1"/>
  <c r="L30" i="3" s="1"/>
  <c r="L31" i="3" a="1"/>
  <c r="L31" i="3" s="1"/>
  <c r="L32" i="3" a="1"/>
  <c r="L32" i="3" s="1"/>
  <c r="L33" i="3" a="1"/>
  <c r="L33" i="3" s="1"/>
  <c r="L34" i="3" a="1"/>
  <c r="L34" i="3" s="1"/>
  <c r="L35" i="3" a="1"/>
  <c r="L35" i="3" s="1"/>
  <c r="L36" i="3" a="1"/>
  <c r="L36" i="3" s="1"/>
  <c r="L37" i="3" a="1"/>
  <c r="L37" i="3" s="1"/>
  <c r="L7" i="3" a="1"/>
  <c r="L7" i="3" s="1"/>
  <c r="J8" i="3" a="1"/>
  <c r="J8" i="3" s="1"/>
  <c r="J9" i="3" a="1"/>
  <c r="J9" i="3" s="1"/>
  <c r="J10" i="3" a="1"/>
  <c r="J10" i="3" s="1"/>
  <c r="J11" i="3" a="1"/>
  <c r="J11" i="3" s="1"/>
  <c r="J12" i="3" a="1"/>
  <c r="J12" i="3" s="1"/>
  <c r="J13" i="3" a="1"/>
  <c r="J13" i="3" s="1"/>
  <c r="J14" i="3" a="1"/>
  <c r="J14" i="3" s="1"/>
  <c r="J15" i="3" a="1"/>
  <c r="J15" i="3" s="1"/>
  <c r="J16" i="3" a="1"/>
  <c r="J16" i="3" s="1"/>
  <c r="J17" i="3" a="1"/>
  <c r="J17" i="3" s="1"/>
  <c r="J18" i="3" a="1"/>
  <c r="J18" i="3" s="1"/>
  <c r="J19" i="3" a="1"/>
  <c r="J19" i="3" s="1"/>
  <c r="J20" i="3" a="1"/>
  <c r="J20" i="3" s="1"/>
  <c r="J21" i="3" a="1"/>
  <c r="J21" i="3" s="1"/>
  <c r="J22" i="3" a="1"/>
  <c r="J22" i="3" s="1"/>
  <c r="J23" i="3" a="1"/>
  <c r="J23" i="3" s="1"/>
  <c r="J24" i="3" a="1"/>
  <c r="J24" i="3" s="1"/>
  <c r="J25" i="3" a="1"/>
  <c r="J25" i="3" s="1"/>
  <c r="J26" i="3" a="1"/>
  <c r="J26" i="3" s="1"/>
  <c r="J27" i="3" a="1"/>
  <c r="J27" i="3" s="1"/>
  <c r="J28" i="3" a="1"/>
  <c r="J28" i="3" s="1"/>
  <c r="J29" i="3" a="1"/>
  <c r="J29" i="3" s="1"/>
  <c r="J30" i="3" a="1"/>
  <c r="J30" i="3" s="1"/>
  <c r="J31" i="3" a="1"/>
  <c r="J31" i="3" s="1"/>
  <c r="J32" i="3" a="1"/>
  <c r="J32" i="3" s="1"/>
  <c r="J33" i="3" a="1"/>
  <c r="J33" i="3" s="1"/>
  <c r="J34" i="3" a="1"/>
  <c r="J34" i="3" s="1"/>
  <c r="J35" i="3" a="1"/>
  <c r="J35" i="3" s="1"/>
  <c r="J36" i="3" a="1"/>
  <c r="J36" i="3" s="1"/>
  <c r="J37" i="3" a="1"/>
  <c r="J37" i="3" s="1"/>
  <c r="I8" i="3" a="1"/>
  <c r="I8" i="3" s="1"/>
  <c r="I9" i="3" a="1"/>
  <c r="I9" i="3" s="1"/>
  <c r="I10" i="3" a="1"/>
  <c r="I10" i="3" s="1"/>
  <c r="I11" i="3" a="1"/>
  <c r="I11" i="3" s="1"/>
  <c r="I12" i="3" a="1"/>
  <c r="I12" i="3" s="1"/>
  <c r="I13" i="3" a="1"/>
  <c r="I13" i="3" s="1"/>
  <c r="I14" i="3" a="1"/>
  <c r="I14" i="3" s="1"/>
  <c r="I15" i="3" a="1"/>
  <c r="I15" i="3" s="1"/>
  <c r="I16" i="3" a="1"/>
  <c r="I16" i="3" s="1"/>
  <c r="I17" i="3" a="1"/>
  <c r="I17" i="3" s="1"/>
  <c r="I18" i="3" a="1"/>
  <c r="I18" i="3" s="1"/>
  <c r="I19" i="3" a="1"/>
  <c r="I19" i="3" s="1"/>
  <c r="I20" i="3" a="1"/>
  <c r="I20" i="3" s="1"/>
  <c r="I21" i="3" a="1"/>
  <c r="I21" i="3" s="1"/>
  <c r="I22" i="3" a="1"/>
  <c r="I22" i="3" s="1"/>
  <c r="I23" i="3" a="1"/>
  <c r="I23" i="3" s="1"/>
  <c r="I24" i="3" a="1"/>
  <c r="I24" i="3" s="1"/>
  <c r="I25" i="3" a="1"/>
  <c r="I25" i="3" s="1"/>
  <c r="I26" i="3" a="1"/>
  <c r="I26" i="3" s="1"/>
  <c r="I27" i="3" a="1"/>
  <c r="I27" i="3" s="1"/>
  <c r="I28" i="3" a="1"/>
  <c r="I28" i="3" s="1"/>
  <c r="I29" i="3" a="1"/>
  <c r="I29" i="3" s="1"/>
  <c r="I30" i="3" a="1"/>
  <c r="I30" i="3" s="1"/>
  <c r="I31" i="3" a="1"/>
  <c r="I31" i="3" s="1"/>
  <c r="I32" i="3" a="1"/>
  <c r="I32" i="3" s="1"/>
  <c r="I33" i="3" a="1"/>
  <c r="I33" i="3" s="1"/>
  <c r="I34" i="3" a="1"/>
  <c r="I34" i="3" s="1"/>
  <c r="I35" i="3" a="1"/>
  <c r="I35" i="3" s="1"/>
  <c r="I36" i="3" a="1"/>
  <c r="I36" i="3" s="1"/>
  <c r="I37" i="3" a="1"/>
  <c r="I37" i="3" s="1"/>
  <c r="I7" i="3" a="1"/>
  <c r="I7" i="3" s="1"/>
  <c r="D8" i="3" a="1"/>
  <c r="D8" i="3" s="1"/>
  <c r="D9" i="3" a="1"/>
  <c r="D9" i="3" s="1"/>
  <c r="D10" i="3" a="1"/>
  <c r="D10" i="3" s="1"/>
  <c r="D11" i="3" a="1"/>
  <c r="D11" i="3" s="1"/>
  <c r="D12" i="3" a="1"/>
  <c r="D12" i="3" s="1"/>
  <c r="D13" i="3" a="1"/>
  <c r="D13" i="3" s="1"/>
  <c r="D14" i="3" a="1"/>
  <c r="D14" i="3" s="1"/>
  <c r="D15" i="3" a="1"/>
  <c r="D15" i="3" s="1"/>
  <c r="D16" i="3" a="1"/>
  <c r="D16" i="3" s="1"/>
  <c r="D17" i="3" a="1"/>
  <c r="D17" i="3" s="1"/>
  <c r="D18" i="3" a="1"/>
  <c r="D18" i="3" s="1"/>
  <c r="D19" i="3" a="1"/>
  <c r="D19" i="3" s="1"/>
  <c r="D20" i="3" a="1"/>
  <c r="D20" i="3" s="1"/>
  <c r="D21" i="3" a="1"/>
  <c r="D21" i="3" s="1"/>
  <c r="D22" i="3" a="1"/>
  <c r="D22" i="3" s="1"/>
  <c r="D23" i="3" a="1"/>
  <c r="D23" i="3" s="1"/>
  <c r="D24" i="3" a="1"/>
  <c r="D24" i="3" s="1"/>
  <c r="D25" i="3" a="1"/>
  <c r="D25" i="3" s="1"/>
  <c r="D26" i="3" a="1"/>
  <c r="D26" i="3" s="1"/>
  <c r="D27" i="3" a="1"/>
  <c r="D27" i="3" s="1"/>
  <c r="D28" i="3" a="1"/>
  <c r="D28" i="3" s="1"/>
  <c r="D29" i="3" a="1"/>
  <c r="D29" i="3" s="1"/>
  <c r="D30" i="3" a="1"/>
  <c r="D30" i="3" s="1"/>
  <c r="D31" i="3" a="1"/>
  <c r="D31" i="3" s="1"/>
  <c r="D32" i="3" a="1"/>
  <c r="D32" i="3" s="1"/>
  <c r="D33" i="3" a="1"/>
  <c r="D33" i="3" s="1"/>
  <c r="D34" i="3" a="1"/>
  <c r="D34" i="3" s="1"/>
  <c r="D35" i="3" a="1"/>
  <c r="D35" i="3" s="1"/>
  <c r="D36" i="3" a="1"/>
  <c r="D36" i="3" s="1"/>
  <c r="D37" i="3" a="1"/>
  <c r="D37" i="3" s="1"/>
  <c r="C8" i="3" a="1"/>
  <c r="C8" i="3" s="1"/>
  <c r="C9" i="3" a="1"/>
  <c r="C9" i="3" s="1"/>
  <c r="C10" i="3" a="1"/>
  <c r="C10" i="3" s="1"/>
  <c r="C11" i="3" a="1"/>
  <c r="C11" i="3" s="1"/>
  <c r="C12" i="3" a="1"/>
  <c r="C12" i="3" s="1"/>
  <c r="C13" i="3" a="1"/>
  <c r="C13" i="3" s="1"/>
  <c r="C14" i="3" a="1"/>
  <c r="C14" i="3" s="1"/>
  <c r="C15" i="3" a="1"/>
  <c r="C15" i="3" s="1"/>
  <c r="C16" i="3" a="1"/>
  <c r="C16" i="3" s="1"/>
  <c r="C17" i="3" a="1"/>
  <c r="C17" i="3" s="1"/>
  <c r="C18" i="3" a="1"/>
  <c r="C18" i="3" s="1"/>
  <c r="C19" i="3" a="1"/>
  <c r="C19" i="3" s="1"/>
  <c r="C20" i="3" a="1"/>
  <c r="C20" i="3" s="1"/>
  <c r="C21" i="3" a="1"/>
  <c r="C21" i="3" s="1"/>
  <c r="C22" i="3" a="1"/>
  <c r="C22" i="3" s="1"/>
  <c r="C23" i="3" a="1"/>
  <c r="C23" i="3" s="1"/>
  <c r="C24" i="3" a="1"/>
  <c r="C24" i="3" s="1"/>
  <c r="C25" i="3" a="1"/>
  <c r="C25" i="3" s="1"/>
  <c r="C26" i="3" a="1"/>
  <c r="C26" i="3" s="1"/>
  <c r="C27" i="3" a="1"/>
  <c r="C27" i="3" s="1"/>
  <c r="C28" i="3" a="1"/>
  <c r="C28" i="3" s="1"/>
  <c r="C29" i="3" a="1"/>
  <c r="C29" i="3" s="1"/>
  <c r="C30" i="3" a="1"/>
  <c r="C30" i="3" s="1"/>
  <c r="C31" i="3" a="1"/>
  <c r="C31" i="3" s="1"/>
  <c r="C32" i="3" a="1"/>
  <c r="C32" i="3" s="1"/>
  <c r="C33" i="3" a="1"/>
  <c r="C33" i="3" s="1"/>
  <c r="C34" i="3" a="1"/>
  <c r="C34" i="3" s="1"/>
  <c r="C35" i="3" a="1"/>
  <c r="C35" i="3" s="1"/>
  <c r="C36" i="3" a="1"/>
  <c r="C36" i="3" s="1"/>
  <c r="C37" i="3" a="1"/>
  <c r="C37" i="3" s="1"/>
  <c r="D7" i="3" a="1"/>
  <c r="D7" i="3" s="1"/>
  <c r="C7" i="3" a="1"/>
  <c r="C7" i="3" s="1"/>
  <c r="J17" i="1"/>
  <c r="I17" i="1"/>
  <c r="J18" i="1"/>
  <c r="I18" i="1"/>
  <c r="J26" i="1"/>
  <c r="I26" i="1"/>
  <c r="P7" i="1"/>
  <c r="P24" i="1"/>
  <c r="O24" i="1"/>
  <c r="P34" i="1"/>
  <c r="P33" i="1"/>
  <c r="P32" i="1"/>
  <c r="P31" i="1"/>
  <c r="P30" i="1"/>
  <c r="P29" i="1"/>
  <c r="P28" i="1"/>
  <c r="P27" i="1"/>
  <c r="P25" i="1"/>
  <c r="P23" i="1"/>
  <c r="P22" i="1"/>
  <c r="P21" i="1"/>
  <c r="P20" i="1"/>
  <c r="P19" i="1"/>
  <c r="P16" i="1"/>
  <c r="P15" i="1"/>
  <c r="P14" i="1"/>
  <c r="P13" i="1"/>
  <c r="P12" i="1"/>
  <c r="P11" i="1"/>
  <c r="P10" i="1"/>
  <c r="P9" i="1"/>
  <c r="P8" i="1"/>
  <c r="P6" i="1"/>
  <c r="O34" i="1"/>
  <c r="O33" i="1"/>
  <c r="O32" i="1"/>
  <c r="O31" i="1"/>
  <c r="O30" i="1"/>
  <c r="O29" i="1"/>
  <c r="O28" i="1"/>
  <c r="O27" i="1"/>
  <c r="O26" i="1"/>
  <c r="O25" i="1"/>
  <c r="O23" i="1"/>
  <c r="O22" i="1"/>
  <c r="O21" i="1"/>
  <c r="O20" i="1"/>
  <c r="O19" i="1"/>
  <c r="O18" i="1"/>
  <c r="O17" i="1"/>
  <c r="O16" i="1"/>
  <c r="O15" i="1"/>
  <c r="O14" i="1"/>
  <c r="O13" i="1"/>
  <c r="O12" i="1"/>
  <c r="O11" i="1"/>
  <c r="O10" i="1"/>
  <c r="O9" i="1"/>
  <c r="O8" i="1"/>
  <c r="O7" i="1"/>
  <c r="O6" i="1"/>
  <c r="O36" i="1" l="1"/>
  <c r="P3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Ebbers, Benjamin (WVL)</author>
  </authors>
  <commentList>
    <comment ref="G4" authorId="0" shapeId="0" xr:uid="{00000000-0006-0000-0000-000001000000}">
      <text>
        <r>
          <rPr>
            <b/>
            <sz val="9"/>
            <color indexed="81"/>
            <rFont val="Tahoma"/>
            <family val="2"/>
          </rPr>
          <t>Ebbers, Benjamin (WVL):</t>
        </r>
        <r>
          <rPr>
            <sz val="9"/>
            <color indexed="81"/>
            <rFont val="Tahoma"/>
            <family val="2"/>
          </rPr>
          <t xml:space="preserve">
Indicatief vanwege de relatief grote onzekerheden in met name de RBF’s, omdat die op een beperkte dataset zijn gebaseerd.</t>
        </r>
      </text>
    </comment>
    <comment ref="G5" authorId="0" shapeId="0" xr:uid="{00000000-0006-0000-0000-000002000000}">
      <text>
        <r>
          <rPr>
            <b/>
            <sz val="9"/>
            <color indexed="81"/>
            <rFont val="Tahoma"/>
            <family val="2"/>
          </rPr>
          <t>Ebbers, Benjamin (WVL):</t>
        </r>
        <r>
          <rPr>
            <sz val="9"/>
            <color indexed="81"/>
            <rFont val="Tahoma"/>
            <family val="2"/>
          </rPr>
          <t xml:space="preserve">
Relatieve Potentie Factor, de toxiciteit van individuele PFAS ten opzichte van PFOA.</t>
        </r>
      </text>
    </comment>
    <comment ref="I5" authorId="0" shapeId="0" xr:uid="{00000000-0006-0000-0000-000003000000}">
      <text>
        <r>
          <rPr>
            <b/>
            <sz val="9"/>
            <color indexed="81"/>
            <rFont val="Tahoma"/>
            <family val="2"/>
          </rPr>
          <t>Ebbers, Benjamin (WVL):</t>
        </r>
        <r>
          <rPr>
            <sz val="9"/>
            <color indexed="81"/>
            <rFont val="Tahoma"/>
            <family val="2"/>
          </rPr>
          <t xml:space="preserve">
Relatieve Bioaccumulatie Factor, de bioaccumulatie ten opzichte van PFOA.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<sst xmlns="http://schemas.openxmlformats.org/spreadsheetml/2006/main" count="595" uniqueCount="155">
  <si>
    <t>DISCLAIMER: De RIVM PEQ-tool, inclusief de daarin opgenomen rekenregels, is onbeveiligd en aan te passen door de gebruiker. Het gebruik ervan en de interpretatie van de resultaten vallen onder de verantwoordelijkheid van de gebruiker.</t>
  </si>
  <si>
    <t>De PEQ-omrekentool is oorspronkelijk opgesteld door Rijkswaterstaat (WVL). In opdracht van Waterschap Rivierenland heeft het RIVM deze tool doorontwikkeld. Momenteel is de tool te gebruiken bij de berekening en toetsing van PFAS mengsels in drinkwater, zwemwater en biota en in oppervlaktewater dat wordt gebruikt als drinkwaterbron, en voor irrigatie van moestuinen en visconsumptie. Bij de toetsing van drinkwater, zwemwater en biota gaat het om directe blootstelling aan PFAS die nu in het monster aanwezig zijn. De toetsing van oppervlaktewater houdt daarnaast ook rekening met zogenoemde precursor-PFAS die in het milieu op termijn kunnen afbreken tot potentere PFAS. Voor meer informatie, zie [7].</t>
  </si>
  <si>
    <t>Werking tool:</t>
  </si>
  <si>
    <t>De concentratie van een stof wordt vermenigvuldigd met een RPF (indien beschikbaar). Voor oppervlaktewater (visconsumptie) wordt dit getal ook nog vermenigvuldigd met een RBF (indien beschikbaar). Dit wordt gedaan voor alle PFAS in het monster. De somwaarde van al deze individuele PEQ waardes wordt getoetst aan een drinkwaterrichtwaarde, advieswaarde of risicogrens.</t>
  </si>
  <si>
    <t xml:space="preserve">Ook wordt gerekend met een Lower Bound (LB) en Upper Bound (UB) scenario. In het LB scenario wordt een meting &lt;LOD of &lt;LOQ vervangen door 0 ng/L voor water of 0 ng/g voor biota. In het UB scenario wordt een meting &lt;LOD of &lt;LOQ vervangen door LOD ng/L of LOQ ng/L (of ng/g voor biota). 
</t>
  </si>
  <si>
    <t>Bij gebruik van deze tool moet rekening gehouden worden met de volgende punten:</t>
  </si>
  <si>
    <t xml:space="preserve">Voor zowel het LB als het UB scenario is het van belang dat zoveel mogelijk (bij voorkeur alle) PFAS waarvoor in de betreffende blootstellingsroute een RPF beschikbaar is, ook daadwerkelijk worden geanalyseerd. Bij analyse van een geringe set PFAS worden de risico’s in zowel het LB als het UB scenario onderschat, als niet alle relevante PFAS zijn geanalyseerd. Dit geldt bijvoorbeeld als alleen naar PFOA, PFNA, PFOS en PFHxS is gekeken en PFDA in aanzienlijke concentraties aanwezig blijkt te zijn. </t>
  </si>
  <si>
    <t>Voor PFOS, PFOA en PFHxS kunnen zowel lineaire als vertakte verbindingen gemeten worden. In het invoer tabblad moet gerekend worden met de somwaarde van deze verbindingen. Over verschillen in de toxische potentie tussen lineaire en vertakte PFAS is vrijwel geen informatie beschikbaar. Daarom wordt aangenomen dat beide even potent zijn en wordt dezelfde RPF gebruikt voor zowel lineaire als vertakte PFAS.</t>
  </si>
  <si>
    <t xml:space="preserve">De invoer van metingen moet gebeuren in ng/L voor water of ng/g voor biota. Bij Monstertype moet ofwel water of biota ingevuld worden. </t>
  </si>
  <si>
    <t>De rekentool herkent een 'nondetect' aan het &lt; teken. Wanneer bijvoorbeeld de LOD 4 ng/L is, dan dient bij een nondetect &lt;4 te worden ingevuld. In dat geval wordt vervolgens automatisch verder gerekend met een concentratie van 0 ng/L voor het LB scenario en 4  ng/L voor het UB scenario.</t>
  </si>
  <si>
    <r>
      <rPr>
        <sz val="9"/>
        <rFont val="Verdana"/>
        <family val="2"/>
      </rPr>
      <t xml:space="preserve">Na uitbreng van deze versie van de tool kunnen RPFs en RBFs beschikbaar komen voor PFAS waarvoor eerder nog geen RPF of RBF beschikbaar was. Daarnaast kunnen bestaande RPFs en RBFs veranderen. Controleer daarom altijd of er een nieuwe versie van de tool beschikbaar is op de RIVM-website: </t>
    </r>
    <r>
      <rPr>
        <u/>
        <sz val="9"/>
        <color theme="10"/>
        <rFont val="Verdana"/>
        <family val="2"/>
      </rPr>
      <t>https://www.rivm.nl/documenten/rivm-peq-tool</t>
    </r>
    <r>
      <rPr>
        <sz val="9"/>
        <rFont val="Verdana"/>
        <family val="2"/>
      </rPr>
      <t xml:space="preserve"> .</t>
    </r>
  </si>
  <si>
    <t>Uitgebreide toelichting over de methodiek risicobeoordeling PFAS in water en biota, zie [1], [2], [3], [7] en [8].</t>
  </si>
  <si>
    <t xml:space="preserve"> </t>
  </si>
  <si>
    <t>Referenties</t>
  </si>
  <si>
    <r>
      <rPr>
        <sz val="9"/>
        <rFont val="Verdana"/>
        <family val="2"/>
      </rPr>
      <t>[1] Smit CE. 2024. Handreiking beoordeling PFAS in oppervlaktewater: consumptie van vis en andere waterdieren. RIVM-kennisnotitie 2024-0015.</t>
    </r>
    <r>
      <rPr>
        <u/>
        <sz val="9"/>
        <color theme="10"/>
        <rFont val="Verdana"/>
        <family val="2"/>
      </rPr>
      <t xml:space="preserve"> https://www.rivm.nl/bibliotheek/rapporten/KN-2024-0015.pdf</t>
    </r>
  </si>
  <si>
    <r>
      <rPr>
        <sz val="9"/>
        <rFont val="Verdana"/>
        <family val="2"/>
      </rPr>
      <t>[2] Wintersen A, Smit CE. 2024. Handreiking beoordeling PFAS in irrigatiewater. RIVM-kennisnotitie 2024-0016.</t>
    </r>
    <r>
      <rPr>
        <u/>
        <sz val="9"/>
        <color theme="10"/>
        <rFont val="Verdana"/>
        <family val="2"/>
      </rPr>
      <t xml:space="preserve"> https://www.rivm.nl/bibliotheek/rapporten/KN-2024-0016.pdf</t>
    </r>
  </si>
  <si>
    <r>
      <rPr>
        <sz val="9"/>
        <rFont val="Verdana"/>
        <family val="2"/>
      </rPr>
      <t>[4] Smit CE, Verbruggen EMJ. 2022. Risicogrenzen voor PFAS in oppervlaktewater. Doorvertaling van de gezondheidskundige grenswaarde van EFSA naar concentraties in water. RIVM-briefrapport 2022-0074.</t>
    </r>
    <r>
      <rPr>
        <u/>
        <sz val="9"/>
        <color theme="10"/>
        <rFont val="Verdana"/>
        <family val="2"/>
      </rPr>
      <t xml:space="preserve"> https://www.rivm.nl/bibliotheek/rapporten/2022-0074.pdf</t>
    </r>
  </si>
  <si>
    <r>
      <rPr>
        <sz val="9"/>
        <rFont val="Verdana"/>
        <family val="2"/>
      </rPr>
      <t>[5] Van der Aa NGFM, Hartmann J, Smit CE. 2022. PFAS in Nederlands drinkwater vergeleken met de nieuwe Europese Drinkwaterrichtlijn en relatie met gezondheidskundige grenswaarde van EFSA. RIVM-briefrapport 2022-0149.</t>
    </r>
    <r>
      <rPr>
        <u/>
        <sz val="9"/>
        <color theme="10"/>
        <rFont val="Verdana"/>
        <family val="2"/>
      </rPr>
      <t xml:space="preserve"> https://www.rivm.nl/bibliotheek/rapporten/2022-0149.pdf</t>
    </r>
  </si>
  <si>
    <r>
      <rPr>
        <sz val="9"/>
        <rFont val="Verdana"/>
        <family val="2"/>
      </rPr>
      <t>[8] Hartman J, Bokkers BGH, Smit CE. 2023. Werkwijze toetsing PFAS in drinkwatermonsters. RIVM-kennisupdate KU-2023-0024.</t>
    </r>
    <r>
      <rPr>
        <u/>
        <sz val="9"/>
        <color theme="10"/>
        <rFont val="Verdana"/>
        <family val="2"/>
      </rPr>
      <t xml:space="preserve"> https://www.rivm.nl/bibliotheek/rapporten/KU-2023-0024</t>
    </r>
  </si>
  <si>
    <t>Logboek &amp; Updates</t>
  </si>
  <si>
    <t>[03-mei-2024] - V1 - Publicatie eerste versie RIVM PEQ Tool</t>
  </si>
  <si>
    <t>[16-mei-2024] - V2 - Verwijzing naar Rijkswaterstaat (WVL)</t>
  </si>
  <si>
    <t>Carboxylzuren</t>
  </si>
  <si>
    <t>Sulfonzuren</t>
  </si>
  <si>
    <t>Overige</t>
  </si>
  <si>
    <t>Monsternummer</t>
  </si>
  <si>
    <t>MonsterType</t>
  </si>
  <si>
    <t>TFA</t>
  </si>
  <si>
    <t>PFPrA</t>
  </si>
  <si>
    <t>PFBA</t>
  </si>
  <si>
    <t>PFPeA</t>
  </si>
  <si>
    <t>PFHxA</t>
  </si>
  <si>
    <t>PFHpA</t>
  </si>
  <si>
    <t>PFOA</t>
  </si>
  <si>
    <t>PFNA</t>
  </si>
  <si>
    <t>PFDA</t>
  </si>
  <si>
    <t>PFUnDA</t>
  </si>
  <si>
    <t>PFDoDA</t>
  </si>
  <si>
    <t>PFTrDA</t>
  </si>
  <si>
    <t>PFTeDA</t>
  </si>
  <si>
    <t>PFHxDA</t>
  </si>
  <si>
    <t>PFODA</t>
  </si>
  <si>
    <t>PFBS</t>
  </si>
  <si>
    <t>PFPeS</t>
  </si>
  <si>
    <t>PFHxS</t>
  </si>
  <si>
    <t>PFHpS</t>
  </si>
  <si>
    <t>PFOS</t>
  </si>
  <si>
    <t>PFDS</t>
  </si>
  <si>
    <t>HFPO-DA (GenX)</t>
  </si>
  <si>
    <t>DONA</t>
  </si>
  <si>
    <t>6:2 FTOH</t>
  </si>
  <si>
    <t>8:2 FTOH</t>
  </si>
  <si>
    <t>10:2 FTOH</t>
  </si>
  <si>
    <t>4:2 FTS</t>
  </si>
  <si>
    <t>6:2 FTS</t>
  </si>
  <si>
    <t>8:2 FTS</t>
  </si>
  <si>
    <t>10:2 FTS</t>
  </si>
  <si>
    <t>FOSA=PFOSA</t>
  </si>
  <si>
    <t>EtFOSAA</t>
  </si>
  <si>
    <t>MeFOSAA</t>
  </si>
  <si>
    <t>TeFPrA</t>
  </si>
  <si>
    <t>6:2 diPAP</t>
  </si>
  <si>
    <t>8:2 diPAP</t>
  </si>
  <si>
    <t xml:space="preserve">Drinkwater  </t>
  </si>
  <si>
    <t>.</t>
  </si>
  <si>
    <t>Oppervlaktewater (bron drinkwater)</t>
  </si>
  <si>
    <t>Oppervlaktewater (visconsumptie)</t>
  </si>
  <si>
    <t>Zwemwater</t>
  </si>
  <si>
    <t>Irrigatiewater</t>
  </si>
  <si>
    <t>Biota</t>
  </si>
  <si>
    <t>Drinkwaterrichtwaarde (ng PEQ/L)</t>
  </si>
  <si>
    <t>Risicogrens Oppervlaktewater als bron drinkwater (ng PEQ/L)</t>
  </si>
  <si>
    <t>Risicogrens Oppervlaktewater (ng PEQ/L)</t>
  </si>
  <si>
    <t>Advieswaarde voor zwemwater (Oppervlaktewater) (ng PEQ/L)</t>
  </si>
  <si>
    <t>Risicogrens Irrigatiewater (ng PEQ/L)</t>
  </si>
  <si>
    <t>Risicogrens Biota (ng PEQ/g)</t>
  </si>
  <si>
    <t>Advieswaarde voor Zwembaden (ng PEQ/L)</t>
  </si>
  <si>
    <t>MONSTERNUMMER</t>
  </si>
  <si>
    <t>ΣPEQ (ng PEQ/L) - (LB)</t>
  </si>
  <si>
    <t>ΣPEQ (ng PEQ/L) - (UB)</t>
  </si>
  <si>
    <t>ΣPEQ (ng PEQ/g) - (LB)</t>
  </si>
  <si>
    <t>ΣPEQ (ng PEQ/g) - (UB)</t>
  </si>
  <si>
    <t>Samenvatting achtergrondinformatie (geen berekeningstabel)</t>
  </si>
  <si>
    <t>Omrekeningstabel (concentratie PFAS verbinding &gt; PFOA-EQ)</t>
  </si>
  <si>
    <t>Versie datum: 04-07-2023</t>
  </si>
  <si>
    <t>PFAS-verbinding</t>
  </si>
  <si>
    <t>Huidige normen</t>
  </si>
  <si>
    <t>RIVM</t>
  </si>
  <si>
    <r>
      <t>JG-MKN (</t>
    </r>
    <r>
      <rPr>
        <b/>
        <sz val="9"/>
        <color rgb="FFFF0000"/>
        <rFont val="Verdana"/>
        <family val="2"/>
      </rPr>
      <t>ng/l</t>
    </r>
    <r>
      <rPr>
        <b/>
        <sz val="9"/>
        <color theme="1"/>
        <rFont val="Verdana"/>
        <family val="2"/>
      </rPr>
      <t>)</t>
    </r>
  </si>
  <si>
    <r>
      <t>Indicatieve Risicogrenswaarden (</t>
    </r>
    <r>
      <rPr>
        <b/>
        <sz val="9"/>
        <color rgb="FFFF0000"/>
        <rFont val="Verdana"/>
        <family val="2"/>
      </rPr>
      <t>ng/l</t>
    </r>
    <r>
      <rPr>
        <b/>
        <sz val="9"/>
        <color theme="1"/>
        <rFont val="Verdana"/>
        <family val="2"/>
      </rPr>
      <t xml:space="preserve">) </t>
    </r>
  </si>
  <si>
    <t>PFAS</t>
  </si>
  <si>
    <r>
      <t>Invullen gemeten concentraties PFAS (</t>
    </r>
    <r>
      <rPr>
        <b/>
        <sz val="9"/>
        <color rgb="FFFF0000"/>
        <rFont val="Verdana"/>
        <family val="2"/>
      </rPr>
      <t>ng/l</t>
    </r>
    <r>
      <rPr>
        <b/>
        <sz val="9"/>
        <color theme="1"/>
        <rFont val="Verdana"/>
        <family val="2"/>
      </rPr>
      <t>)</t>
    </r>
  </si>
  <si>
    <r>
      <t>Resultaten individuele PEQ (</t>
    </r>
    <r>
      <rPr>
        <b/>
        <sz val="9"/>
        <color rgb="FFFF0000"/>
        <rFont val="Verdana"/>
        <family val="2"/>
      </rPr>
      <t>ng/l</t>
    </r>
    <r>
      <rPr>
        <b/>
        <sz val="9"/>
        <color theme="1"/>
        <rFont val="Verdana"/>
        <family val="2"/>
      </rPr>
      <t>)</t>
    </r>
  </si>
  <si>
    <t>Afkorting</t>
  </si>
  <si>
    <t>Zoet</t>
  </si>
  <si>
    <t>Zout</t>
  </si>
  <si>
    <t>RPF</t>
  </si>
  <si>
    <t>Drinkwater</t>
  </si>
  <si>
    <t>RBF</t>
  </si>
  <si>
    <t>Oppervlaktewater</t>
  </si>
  <si>
    <t>drinkwater</t>
  </si>
  <si>
    <t>oppervlaktewater</t>
  </si>
  <si>
    <t xml:space="preserve">- </t>
  </si>
  <si>
    <t>n.a.</t>
  </si>
  <si>
    <t>ADONA</t>
  </si>
  <si>
    <r>
      <t>ΣPEQ (</t>
    </r>
    <r>
      <rPr>
        <b/>
        <sz val="9"/>
        <color rgb="FFFF0000"/>
        <rFont val="Verdana"/>
        <family val="2"/>
      </rPr>
      <t>ng/l</t>
    </r>
    <r>
      <rPr>
        <b/>
        <sz val="9"/>
        <color theme="1"/>
        <rFont val="Verdana"/>
        <family val="2"/>
      </rPr>
      <t>)</t>
    </r>
  </si>
  <si>
    <t>&lt;&lt;&lt;&lt;&lt;&lt;&lt;&lt;</t>
  </si>
  <si>
    <t>Stap 1. Effluenttoets</t>
  </si>
  <si>
    <t>RIVM rapport</t>
  </si>
  <si>
    <t>Drinkwater ('ΣPEQ-norm')</t>
  </si>
  <si>
    <t>ng/l</t>
  </si>
  <si>
    <t>2022-0149</t>
  </si>
  <si>
    <r>
      <rPr>
        <b/>
        <sz val="9"/>
        <color theme="1"/>
        <rFont val="Verdana"/>
        <family val="2"/>
      </rPr>
      <t>Disclaimer:</t>
    </r>
    <r>
      <rPr>
        <sz val="9"/>
        <color theme="1"/>
        <rFont val="Verdana"/>
        <family val="2"/>
      </rPr>
      <t xml:space="preserve"> Dit document is een (voorlopig) hulpmiddel om de gemeten concentraties van PFAS-verbindingen in water te converteren naar de PFOA equivalent (PEQ) en de som van deze waarden (ΣPEQ). De PEQ en ΣPEQ worden berekend voor zowel de drinkwater risicowaarden als de oppervlaktewater risicowaarden. De omrekening is gebaseerd op de volgende rapportages van het RIVM: 
RIVM-rapport 2022-0074 - Risicogrenzen voor PFAS in oppervlaktewater
RIVM-rapport 2022-0149 - PFAS in drinkwater in relatie met EU en grenswaarde EFSA
De genoemde RPF's en RBF's zijn mogelijk aan verandering onderhaving. Deze lijst en tabel zijn niet limitatief. Met de verbetering van meettechnieken en bij het aantreffen van nieuwe PFAS-verbindingen, zal de lijst met bekende informatie mogelijk groter zijn dan hier is weergegeven. Gebruik van dit document is op eigen risico.</t>
    </r>
  </si>
  <si>
    <t>Oppervlaktewater ('ΣPEQ-norm')</t>
  </si>
  <si>
    <t>2022-0074</t>
  </si>
  <si>
    <r>
      <t>Resultaten individuele PEQ (</t>
    </r>
    <r>
      <rPr>
        <b/>
        <sz val="9"/>
        <color rgb="FFFF0000"/>
        <rFont val="Verdana"/>
        <family val="2"/>
      </rPr>
      <t>ng/L</t>
    </r>
    <r>
      <rPr>
        <b/>
        <sz val="9"/>
        <color theme="1"/>
        <rFont val="Verdana"/>
        <family val="2"/>
      </rPr>
      <t>)</t>
    </r>
  </si>
  <si>
    <t>LB</t>
  </si>
  <si>
    <t>UB</t>
  </si>
  <si>
    <t xml:space="preserve">De gemeten PFAS concentratie wordt per stof vermenigvuldigd met de RPF. In het Lower Bound (LB) scenario is een gemeten concentratie onder LOQ of LOD gelijk aan 0 ng/L. </t>
  </si>
  <si>
    <t>De gemeten PFAS concentratie wordt per stof vermenigvuldigd met de RPF. In het Upper Bound (UB) scenario is een gemeten concentratie onder LOQ of LOD gelijk aan de LOQ of LOD.</t>
  </si>
  <si>
    <r>
      <t>ΣPEQ (</t>
    </r>
    <r>
      <rPr>
        <b/>
        <sz val="9"/>
        <color rgb="FFFF0000"/>
        <rFont val="Verdana"/>
        <family val="2"/>
      </rPr>
      <t>ng PEQ/L</t>
    </r>
    <r>
      <rPr>
        <b/>
        <sz val="9"/>
        <color theme="1"/>
        <rFont val="Verdana"/>
        <family val="2"/>
      </rPr>
      <t>)</t>
    </r>
  </si>
  <si>
    <t>Drinkwater (LB)</t>
  </si>
  <si>
    <t>Drinkwater (UB)</t>
  </si>
  <si>
    <t>Som van alle individuele PEQ waarden in het LB scenario.</t>
  </si>
  <si>
    <t>Som van alle individuele PEQ waarden in het UB scenario.</t>
  </si>
  <si>
    <t>Drinkwaterrichtwaarde</t>
  </si>
  <si>
    <t>Referentie</t>
  </si>
  <si>
    <t>Drinkwater ('ΣPEQ')</t>
  </si>
  <si>
    <t>ng PEQ/L</t>
  </si>
  <si>
    <t>[5]</t>
  </si>
  <si>
    <t>Oppervlaktewater (LB)</t>
  </si>
  <si>
    <t>Oppervlaktewater (UB)</t>
  </si>
  <si>
    <t>Risicogrens</t>
  </si>
  <si>
    <t>Oppervlaktewater ('ΣPEQ')</t>
  </si>
  <si>
    <t>[4]</t>
  </si>
  <si>
    <t>Zwemwater (LB)</t>
  </si>
  <si>
    <t>Zwemwater (UB)</t>
  </si>
  <si>
    <t>Advieswaarden</t>
  </si>
  <si>
    <t>[6]</t>
  </si>
  <si>
    <t>Zwembaden ('ΣPEQ')</t>
  </si>
  <si>
    <t>Irrigatiewater (LB)</t>
  </si>
  <si>
    <t>Irrigatiewater (UB)</t>
  </si>
  <si>
    <t>Irrigatiewater  ('ΣPEQ')</t>
  </si>
  <si>
    <t>[2]</t>
  </si>
  <si>
    <r>
      <t>Resultaten individuele PEQ (</t>
    </r>
    <r>
      <rPr>
        <b/>
        <sz val="9"/>
        <color rgb="FFFF0000"/>
        <rFont val="Verdana"/>
        <family val="2"/>
      </rPr>
      <t>ng/g</t>
    </r>
    <r>
      <rPr>
        <b/>
        <sz val="9"/>
        <color theme="1"/>
        <rFont val="Verdana"/>
        <family val="2"/>
      </rPr>
      <t>)</t>
    </r>
  </si>
  <si>
    <r>
      <t>ΣPEQ (</t>
    </r>
    <r>
      <rPr>
        <b/>
        <sz val="9"/>
        <color rgb="FFFF0000"/>
        <rFont val="Verdana"/>
        <family val="2"/>
      </rPr>
      <t>ng PEQ/g</t>
    </r>
    <r>
      <rPr>
        <b/>
        <sz val="9"/>
        <color theme="1"/>
        <rFont val="Verdana"/>
        <family val="2"/>
      </rPr>
      <t>)</t>
    </r>
  </si>
  <si>
    <t>Biota (LB)</t>
  </si>
  <si>
    <t>Biota (UB)</t>
  </si>
  <si>
    <t>Biota ('ΣPEQ')</t>
  </si>
  <si>
    <t>ng PEQ/g</t>
  </si>
  <si>
    <r>
      <rPr>
        <sz val="9"/>
        <rFont val="Verdana"/>
        <family val="2"/>
      </rPr>
      <t>[7] Smit CE, Verbruggen EMJ, Bokkers BGH. 2025. Aanvulling RPF’s en RBF’s voor PFAS. RIVM-kennisnotitie KN-2025-0053.</t>
    </r>
    <r>
      <rPr>
        <u/>
        <sz val="9"/>
        <color theme="10"/>
        <rFont val="Verdana"/>
        <family val="2"/>
      </rPr>
      <t xml:space="preserve"> https://www.rivm.nl/publicaties/aanvulling-rpf-en-rbf-voor-pfas</t>
    </r>
  </si>
  <si>
    <r>
      <rPr>
        <sz val="9"/>
        <rFont val="Verdana"/>
        <family val="2"/>
      </rPr>
      <t>[6] Geraets L, Bokkers BGH. 2024. Advieswaarden PFAS in zwemwater. RIVM-briefrapport 2024-0006.</t>
    </r>
    <r>
      <rPr>
        <u/>
        <sz val="9"/>
        <color theme="10"/>
        <rFont val="Verdana"/>
        <family val="2"/>
      </rPr>
      <t xml:space="preserve"> https://www.rivm.nl/bibliotheek/rapporten/2024-0006.pdf</t>
    </r>
  </si>
  <si>
    <r>
      <rPr>
        <sz val="9"/>
        <rFont val="Verdana"/>
        <family val="2"/>
      </rPr>
      <t>[3] Verbruggen EMJ, Smit CE, Bodar CWM, 2024. Handreiking beoordeling PFAS in zwemwater. RIVM-kennisnotitie 2024-0017.</t>
    </r>
    <r>
      <rPr>
        <u/>
        <sz val="9"/>
        <rFont val="Verdana"/>
        <family val="2"/>
      </rPr>
      <t xml:space="preserve"> </t>
    </r>
    <r>
      <rPr>
        <u/>
        <sz val="9"/>
        <color theme="10"/>
        <rFont val="Verdana"/>
        <family val="2"/>
      </rPr>
      <t>https://www.rivm.nl/bibliotheek/rapporten/KN-2024-0017.pdf</t>
    </r>
  </si>
  <si>
    <t>RIVM PEQ TOOL - V3 - 23 juni 2025</t>
  </si>
  <si>
    <r>
      <t xml:space="preserve">[23-juni-2025] - V3 - 1. Correctie RBFs in tabblad </t>
    </r>
    <r>
      <rPr>
        <i/>
        <sz val="9"/>
        <rFont val="Verdana"/>
        <family val="2"/>
      </rPr>
      <t>Oppervlaktewater (visconsumptie)</t>
    </r>
    <r>
      <rPr>
        <sz val="9"/>
        <rFont val="Verdana"/>
        <family val="2"/>
      </rPr>
      <t>. 2. In tabbladen</t>
    </r>
    <r>
      <rPr>
        <i/>
        <sz val="9"/>
        <rFont val="Verdana"/>
        <family val="2"/>
      </rPr>
      <t xml:space="preserve"> Irrigatiewater </t>
    </r>
    <r>
      <rPr>
        <sz val="9"/>
        <rFont val="Verdana"/>
        <family val="2"/>
      </rPr>
      <t xml:space="preserve">en </t>
    </r>
    <r>
      <rPr>
        <i/>
        <sz val="9"/>
        <rFont val="Verdana"/>
        <family val="2"/>
      </rPr>
      <t>Oppervlaktewater (visconsumptie)</t>
    </r>
    <r>
      <rPr>
        <sz val="9"/>
        <rFont val="Verdana"/>
        <family val="2"/>
      </rPr>
      <t xml:space="preserve"> zijn RPFs voor FTOHs aangepast volgens [7]. 3. Correctie </t>
    </r>
    <r>
      <rPr>
        <i/>
        <sz val="9"/>
        <rFont val="Verdana"/>
        <family val="2"/>
      </rPr>
      <t>Uitvoer</t>
    </r>
    <r>
      <rPr>
        <sz val="9"/>
        <rFont val="Verdana"/>
        <family val="2"/>
      </rPr>
      <t xml:space="preserve"> blad, cellen L8 t/m L37 (V2) haalden foutief resultaten uit </t>
    </r>
    <r>
      <rPr>
        <i/>
        <sz val="9"/>
        <rFont val="Verdana"/>
        <family val="2"/>
      </rPr>
      <t>Zwemwater</t>
    </r>
    <r>
      <rPr>
        <sz val="9"/>
        <rFont val="Verdana"/>
        <family val="2"/>
      </rPr>
      <t xml:space="preserve"> tabblad ipv uit </t>
    </r>
    <r>
      <rPr>
        <i/>
        <sz val="9"/>
        <rFont val="Verdana"/>
        <family val="2"/>
      </rPr>
      <t>Irrigatie</t>
    </r>
    <r>
      <rPr>
        <sz val="9"/>
        <rFont val="Verdana"/>
        <family val="2"/>
      </rPr>
      <t xml:space="preserve"> tabblad. 4. Correctie verwijzing naar risicogrens biota voor rood arcering (conditional formatting) in kolommen O en P (V2) van </t>
    </r>
    <r>
      <rPr>
        <i/>
        <sz val="9"/>
        <rFont val="Verdana"/>
        <family val="2"/>
      </rPr>
      <t>Uitvoer</t>
    </r>
    <r>
      <rPr>
        <sz val="9"/>
        <rFont val="Verdana"/>
        <family val="2"/>
      </rPr>
      <t xml:space="preserve">. 5. In alle omrekeningstabellen RPFs en/of RBFs toegevoegd voor PFPrA en TeFPrA. 6. In omrekeningstabel </t>
    </r>
    <r>
      <rPr>
        <i/>
        <sz val="9"/>
        <rFont val="Verdana"/>
        <family val="2"/>
      </rPr>
      <t>Oppervlaktewater (visconsumptie)</t>
    </r>
    <r>
      <rPr>
        <sz val="9"/>
        <rFont val="Verdana"/>
        <family val="2"/>
      </rPr>
      <t xml:space="preserve"> RPFs en/of RBFs aangepast volgens [7] voor PFHxDA, PFODA, DONA, 10:2 FTOH, 10:2 FTS, 6:2 diPAP en 8:2 diPAP. 7. In omrekeningstabel </t>
    </r>
    <r>
      <rPr>
        <i/>
        <sz val="9"/>
        <rFont val="Verdana"/>
        <family val="2"/>
      </rPr>
      <t>Irrigatie</t>
    </r>
    <r>
      <rPr>
        <sz val="9"/>
        <rFont val="Verdana"/>
        <family val="2"/>
      </rPr>
      <t xml:space="preserve"> RPFs aangepast volgens [7] voor 10:2 FTOH, 10:2 FTS, 6:2 diPAP en 8:2 diPAP. 8. Voor </t>
    </r>
    <r>
      <rPr>
        <i/>
        <sz val="9"/>
        <rFont val="Verdana"/>
        <family val="2"/>
      </rPr>
      <t>Oppervlaktewater (bron drinkwater)</t>
    </r>
    <r>
      <rPr>
        <sz val="9"/>
        <rFont val="Verdana"/>
        <family val="2"/>
      </rPr>
      <t xml:space="preserve"> tabblad met omrekeningstabel en </t>
    </r>
    <r>
      <rPr>
        <i/>
        <sz val="9"/>
        <rFont val="Verdana"/>
        <family val="2"/>
      </rPr>
      <t>Uitvoer</t>
    </r>
    <r>
      <rPr>
        <sz val="9"/>
        <rFont val="Verdana"/>
        <family val="2"/>
      </rPr>
      <t xml:space="preserve"> (kolommen F &amp; G) toegevoegd volgens [7]. 8. Verwijzing kolom B in </t>
    </r>
    <r>
      <rPr>
        <i/>
        <sz val="9"/>
        <rFont val="Verdana"/>
        <family val="2"/>
      </rPr>
      <t>Uitvoer</t>
    </r>
    <r>
      <rPr>
        <sz val="9"/>
        <rFont val="Verdana"/>
        <family val="2"/>
      </rPr>
      <t xml:space="preserve"> naar Monsternummer in </t>
    </r>
    <r>
      <rPr>
        <i/>
        <sz val="9"/>
        <rFont val="Verdana"/>
        <family val="2"/>
      </rPr>
      <t>Invoer</t>
    </r>
    <r>
      <rPr>
        <sz val="9"/>
        <rFont val="Verdana"/>
        <family val="2"/>
      </rPr>
      <t xml:space="preserve"> aangepast zodat identieke monsternummers en lege rijen in </t>
    </r>
    <r>
      <rPr>
        <i/>
        <sz val="9"/>
        <rFont val="Verdana"/>
        <family val="2"/>
      </rPr>
      <t>Invoer</t>
    </r>
    <r>
      <rPr>
        <sz val="9"/>
        <rFont val="Verdana"/>
        <family val="2"/>
      </rPr>
      <t xml:space="preserve"> goed worden overgenomen.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</si>
</sst>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19" x14ac:knownFonts="1">
    <font>
      <sz val="9"/>
      <color theme="1"/>
      <name val="Verdana"/>
      <family val="2"/>
    </font>
    <font>
      <b/>
      <sz val="9"/>
      <color theme="1"/>
      <name val="Verdana"/>
      <family val="2"/>
    </font>
    <font>
      <sz val="9"/>
      <color indexed="81"/>
      <name val="Tahoma"/>
      <family val="2"/>
    </font>
    <font>
      <b/>
      <sz val="9"/>
      <color indexed="81"/>
      <name val="Tahoma"/>
      <family val="2"/>
    </font>
    <font>
      <b/>
      <u/>
      <sz val="9"/>
      <color theme="1"/>
      <name val="Verdana"/>
      <family val="2"/>
    </font>
    <font>
      <b/>
      <sz val="9"/>
      <color rgb="FFFF0000"/>
      <name val="Verdana"/>
      <family val="2"/>
    </font>
    <font>
      <sz val="9"/>
      <color rgb="FF3F3F76"/>
      <name val="Verdana"/>
      <family val="2"/>
    </font>
    <font>
      <b/>
      <sz val="9"/>
      <color rgb="FF3F3F76"/>
      <name val="Verdana"/>
      <family val="2"/>
    </font>
    <font>
      <sz val="8"/>
      <name val="Verdana"/>
      <family val="2"/>
    </font>
    <font>
      <sz val="9"/>
      <name val="Verdana"/>
      <family val="2"/>
    </font>
    <font>
      <b/>
      <sz val="9"/>
      <name val="Verdana"/>
      <family val="2"/>
    </font>
    <font>
      <b/>
      <sz val="16"/>
      <color theme="1"/>
      <name val="Verdana"/>
      <family val="2"/>
    </font>
    <font>
      <sz val="11"/>
      <color theme="1"/>
      <name val="Verdana"/>
      <family val="2"/>
    </font>
    <font>
      <b/>
      <sz val="10"/>
      <color rgb="FFFF0000"/>
      <name val="Verdana"/>
      <family val="2"/>
    </font>
    <font>
      <sz val="11"/>
      <color rgb="FF9C0006"/>
      <name val="Verdana"/>
      <family val="2"/>
      <scheme val="minor"/>
    </font>
    <font>
      <sz val="11"/>
      <color rgb="FF9C5700"/>
      <name val="Verdana"/>
      <family val="2"/>
      <scheme val="minor"/>
    </font>
    <font>
      <i/>
      <sz val="9"/>
      <name val="Verdana"/>
      <family val="2"/>
    </font>
    <font>
      <u/>
      <sz val="9"/>
      <color theme="10"/>
      <name val="Verdana"/>
      <family val="2"/>
    </font>
    <font>
      <u/>
      <sz val="9"/>
      <name val="Verdana"/>
      <family val="2"/>
    </font>
  </fonts>
  <fills count="1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FFCC99"/>
      </patternFill>
    </fill>
    <fill>
      <patternFill patternType="solid">
        <fgColor theme="1"/>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bgColor indexed="64"/>
      </patternFill>
    </fill>
    <fill>
      <patternFill patternType="solid">
        <fgColor theme="9" tint="0.79998168889431442"/>
        <bgColor indexed="64"/>
      </patternFill>
    </fill>
    <fill>
      <patternFill patternType="solid">
        <fgColor rgb="FFFFC7CE"/>
      </patternFill>
    </fill>
    <fill>
      <patternFill patternType="solid">
        <fgColor rgb="FFFFEB9C"/>
      </patternFill>
    </fill>
    <fill>
      <patternFill patternType="solid">
        <fgColor rgb="FFFFC000"/>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bottom style="dashed">
        <color indexed="64"/>
      </bottom>
      <diagonal/>
    </border>
    <border>
      <left style="thin">
        <color indexed="64"/>
      </left>
      <right style="dashed">
        <color indexed="64"/>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diagonalDown="1">
      <left/>
      <right style="thick">
        <color indexed="64"/>
      </right>
      <top/>
      <bottom style="thin">
        <color indexed="64"/>
      </bottom>
      <diagonal style="thin">
        <color indexed="64"/>
      </diagonal>
    </border>
    <border>
      <left style="thick">
        <color indexed="64"/>
      </left>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dashed">
        <color indexed="64"/>
      </top>
      <bottom/>
      <diagonal/>
    </border>
    <border>
      <left style="thin">
        <color indexed="64"/>
      </left>
      <right/>
      <top style="dashed">
        <color indexed="64"/>
      </top>
      <bottom style="dashed">
        <color indexed="64"/>
      </bottom>
      <diagonal/>
    </border>
    <border>
      <left style="thin">
        <color indexed="64"/>
      </left>
      <right style="thin">
        <color indexed="64"/>
      </right>
      <top/>
      <bottom style="hair">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diagonal/>
    </border>
  </borders>
  <cellStyleXfs count="5">
    <xf numFmtId="0" fontId="0" fillId="0" borderId="0"/>
    <xf numFmtId="0" fontId="6" fillId="6" borderId="27" applyNumberFormat="0" applyAlignment="0" applyProtection="0"/>
    <xf numFmtId="0" fontId="14" fillId="12" borderId="0" applyNumberFormat="0" applyBorder="0" applyAlignment="0" applyProtection="0"/>
    <xf numFmtId="0" fontId="15" fillId="13" borderId="0" applyNumberFormat="0" applyBorder="0" applyAlignment="0" applyProtection="0"/>
    <xf numFmtId="0" fontId="17" fillId="0" borderId="0" applyNumberFormat="0" applyFill="0" applyBorder="0" applyAlignment="0" applyProtection="0"/>
  </cellStyleXfs>
  <cellXfs count="284">
    <xf numFmtId="0" fontId="0" fillId="0" borderId="0" xfId="0"/>
    <xf numFmtId="0" fontId="0" fillId="2" borderId="2" xfId="0" applyFill="1" applyBorder="1"/>
    <xf numFmtId="0" fontId="0" fillId="2" borderId="14" xfId="0" applyFill="1" applyBorder="1"/>
    <xf numFmtId="0" fontId="0" fillId="2" borderId="15" xfId="0" applyFill="1" applyBorder="1"/>
    <xf numFmtId="0" fontId="1" fillId="3" borderId="9" xfId="0" applyFont="1" applyFill="1" applyBorder="1"/>
    <xf numFmtId="0" fontId="1" fillId="3" borderId="1" xfId="0" applyFont="1" applyFill="1" applyBorder="1" applyAlignment="1">
      <alignment wrapText="1"/>
    </xf>
    <xf numFmtId="0" fontId="1" fillId="3" borderId="1" xfId="0" applyFont="1" applyFill="1" applyBorder="1" applyAlignment="1">
      <alignment horizontal="center" vertical="center"/>
    </xf>
    <xf numFmtId="0" fontId="1" fillId="3" borderId="1" xfId="0" quotePrefix="1" applyFont="1" applyFill="1" applyBorder="1" applyAlignment="1">
      <alignment horizontal="center" vertical="center" wrapText="1"/>
    </xf>
    <xf numFmtId="0" fontId="0" fillId="3" borderId="11" xfId="0" applyFill="1" applyBorder="1"/>
    <xf numFmtId="0" fontId="0" fillId="3" borderId="11" xfId="0" quotePrefix="1" applyFill="1" applyBorder="1" applyAlignment="1">
      <alignment horizontal="right" vertical="center"/>
    </xf>
    <xf numFmtId="0" fontId="0" fillId="3" borderId="4" xfId="0" applyFill="1" applyBorder="1" applyAlignment="1">
      <alignment horizontal="right" vertical="center"/>
    </xf>
    <xf numFmtId="0" fontId="0" fillId="3" borderId="3" xfId="0" applyFill="1" applyBorder="1"/>
    <xf numFmtId="0" fontId="0" fillId="3" borderId="4" xfId="0" applyFill="1" applyBorder="1"/>
    <xf numFmtId="0" fontId="0" fillId="3" borderId="12" xfId="0" applyFill="1" applyBorder="1"/>
    <xf numFmtId="0" fontId="0" fillId="3" borderId="12" xfId="0" applyFill="1" applyBorder="1" applyAlignment="1">
      <alignment horizontal="right" vertical="center"/>
    </xf>
    <xf numFmtId="0" fontId="0" fillId="3" borderId="5" xfId="0" applyFill="1" applyBorder="1" applyAlignment="1">
      <alignment horizontal="right" vertical="center"/>
    </xf>
    <xf numFmtId="0" fontId="0" fillId="3" borderId="0" xfId="0" applyFill="1"/>
    <xf numFmtId="0" fontId="0" fillId="3" borderId="5" xfId="0" applyFill="1" applyBorder="1"/>
    <xf numFmtId="0" fontId="1" fillId="3" borderId="12" xfId="0" applyFont="1" applyFill="1" applyBorder="1"/>
    <xf numFmtId="0" fontId="1" fillId="3" borderId="0" xfId="0" applyFont="1" applyFill="1"/>
    <xf numFmtId="0" fontId="1" fillId="3" borderId="5" xfId="0" applyFont="1" applyFill="1" applyBorder="1"/>
    <xf numFmtId="0" fontId="0" fillId="3" borderId="0" xfId="0" applyFill="1" applyAlignment="1">
      <alignment horizontal="right"/>
    </xf>
    <xf numFmtId="0" fontId="0" fillId="3" borderId="13" xfId="0" applyFill="1" applyBorder="1"/>
    <xf numFmtId="0" fontId="0" fillId="3" borderId="13" xfId="0" applyFill="1" applyBorder="1" applyAlignment="1">
      <alignment horizontal="right" vertical="center"/>
    </xf>
    <xf numFmtId="0" fontId="0" fillId="3" borderId="7" xfId="0" applyFill="1" applyBorder="1" applyAlignment="1">
      <alignment horizontal="right" vertical="center"/>
    </xf>
    <xf numFmtId="0" fontId="0" fillId="3" borderId="6" xfId="0" applyFill="1" applyBorder="1"/>
    <xf numFmtId="0" fontId="0" fillId="3" borderId="11" xfId="0" applyFill="1" applyBorder="1" applyAlignment="1">
      <alignment horizontal="right" vertical="center"/>
    </xf>
    <xf numFmtId="0" fontId="0" fillId="3" borderId="12" xfId="0" applyFill="1" applyBorder="1" applyAlignment="1">
      <alignment vertical="center"/>
    </xf>
    <xf numFmtId="0" fontId="0" fillId="3" borderId="5" xfId="0" applyFill="1" applyBorder="1" applyAlignment="1">
      <alignment vertical="center"/>
    </xf>
    <xf numFmtId="0" fontId="0" fillId="3" borderId="7" xfId="0" applyFill="1" applyBorder="1"/>
    <xf numFmtId="0" fontId="1" fillId="3" borderId="11" xfId="0" applyFont="1" applyFill="1" applyBorder="1"/>
    <xf numFmtId="0" fontId="1" fillId="3" borderId="3" xfId="0" applyFont="1" applyFill="1" applyBorder="1"/>
    <xf numFmtId="0" fontId="1" fillId="3" borderId="4" xfId="0" applyFont="1" applyFill="1" applyBorder="1"/>
    <xf numFmtId="0" fontId="1" fillId="3" borderId="1" xfId="0" applyFont="1" applyFill="1" applyBorder="1" applyAlignment="1">
      <alignment horizontal="center" vertical="center" wrapText="1"/>
    </xf>
    <xf numFmtId="0" fontId="0" fillId="3" borderId="2" xfId="0" applyFill="1" applyBorder="1"/>
    <xf numFmtId="0" fontId="0" fillId="3" borderId="15" xfId="0" applyFill="1" applyBorder="1"/>
    <xf numFmtId="0" fontId="0" fillId="3" borderId="14" xfId="0" applyFill="1" applyBorder="1"/>
    <xf numFmtId="0" fontId="1" fillId="3" borderId="14" xfId="0" applyFont="1" applyFill="1" applyBorder="1"/>
    <xf numFmtId="0" fontId="1" fillId="3" borderId="16" xfId="0" applyFont="1" applyFill="1" applyBorder="1"/>
    <xf numFmtId="0" fontId="0" fillId="2" borderId="16" xfId="0" applyFill="1" applyBorder="1"/>
    <xf numFmtId="0" fontId="1" fillId="3" borderId="2" xfId="0" applyFont="1" applyFill="1" applyBorder="1"/>
    <xf numFmtId="0" fontId="0" fillId="3" borderId="16" xfId="0" applyFill="1" applyBorder="1"/>
    <xf numFmtId="0" fontId="0" fillId="2" borderId="17" xfId="0" applyFill="1" applyBorder="1"/>
    <xf numFmtId="0" fontId="0" fillId="3" borderId="18" xfId="0" applyFill="1" applyBorder="1"/>
    <xf numFmtId="0" fontId="4" fillId="3" borderId="11" xfId="0" applyFont="1" applyFill="1" applyBorder="1" applyAlignment="1">
      <alignment vertical="center"/>
    </xf>
    <xf numFmtId="0" fontId="4" fillId="3" borderId="13" xfId="0" applyFont="1" applyFill="1" applyBorder="1" applyAlignment="1">
      <alignment vertical="center"/>
    </xf>
    <xf numFmtId="0" fontId="0" fillId="3" borderId="1" xfId="0" applyFill="1" applyBorder="1"/>
    <xf numFmtId="0" fontId="1" fillId="3" borderId="0" xfId="0" applyFont="1" applyFill="1" applyAlignment="1">
      <alignment horizontal="right" vertical="center"/>
    </xf>
    <xf numFmtId="0" fontId="0" fillId="4" borderId="0" xfId="0" applyFill="1"/>
    <xf numFmtId="0" fontId="0" fillId="5" borderId="0" xfId="0" applyFill="1" applyAlignment="1">
      <alignment horizontal="center" vertical="center"/>
    </xf>
    <xf numFmtId="0" fontId="0" fillId="4" borderId="4" xfId="0" applyFill="1" applyBorder="1"/>
    <xf numFmtId="0" fontId="0" fillId="4" borderId="5" xfId="0" applyFill="1" applyBorder="1"/>
    <xf numFmtId="0" fontId="0" fillId="4" borderId="7" xfId="0" applyFill="1" applyBorder="1"/>
    <xf numFmtId="0" fontId="0" fillId="4" borderId="5" xfId="0" applyFill="1" applyBorder="1" applyAlignment="1">
      <alignment horizontal="right"/>
    </xf>
    <xf numFmtId="0" fontId="0" fillId="4" borderId="2" xfId="0" applyFill="1" applyBorder="1" applyAlignment="1">
      <alignment horizontal="right"/>
    </xf>
    <xf numFmtId="0" fontId="0" fillId="4" borderId="14" xfId="0" applyFill="1" applyBorder="1" applyAlignment="1">
      <alignment horizontal="right"/>
    </xf>
    <xf numFmtId="0" fontId="0" fillId="4" borderId="15" xfId="0" applyFill="1" applyBorder="1" applyAlignment="1">
      <alignment horizontal="right"/>
    </xf>
    <xf numFmtId="0" fontId="1" fillId="5" borderId="0" xfId="0" applyFont="1" applyFill="1"/>
    <xf numFmtId="0" fontId="7" fillId="6" borderId="27" xfId="1" applyFont="1" applyAlignment="1">
      <alignment horizontal="center" vertical="center"/>
    </xf>
    <xf numFmtId="0" fontId="0" fillId="0" borderId="5" xfId="0" applyBorder="1"/>
    <xf numFmtId="0" fontId="0" fillId="7" borderId="6" xfId="0" applyFill="1" applyBorder="1"/>
    <xf numFmtId="0" fontId="0" fillId="3" borderId="29" xfId="0" applyFill="1" applyBorder="1"/>
    <xf numFmtId="0" fontId="0" fillId="3" borderId="31" xfId="0" applyFill="1" applyBorder="1"/>
    <xf numFmtId="0" fontId="0" fillId="3" borderId="30" xfId="0" applyFill="1" applyBorder="1"/>
    <xf numFmtId="0" fontId="1" fillId="3" borderId="32"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0" fillId="0" borderId="12" xfId="0" applyBorder="1"/>
    <xf numFmtId="0" fontId="0" fillId="0" borderId="4" xfId="0" applyBorder="1"/>
    <xf numFmtId="0" fontId="9" fillId="3" borderId="15" xfId="0" applyFont="1" applyFill="1" applyBorder="1" applyAlignment="1">
      <alignment horizontal="center" vertical="center"/>
    </xf>
    <xf numFmtId="0" fontId="10" fillId="3" borderId="15" xfId="0" applyFont="1" applyFill="1" applyBorder="1" applyAlignment="1">
      <alignment horizontal="center" vertical="center"/>
    </xf>
    <xf numFmtId="0" fontId="9" fillId="3" borderId="35" xfId="0" applyFont="1" applyFill="1" applyBorder="1" applyAlignment="1">
      <alignment horizontal="center" vertical="center"/>
    </xf>
    <xf numFmtId="0" fontId="9" fillId="3" borderId="36" xfId="0" applyFont="1" applyFill="1" applyBorder="1" applyAlignment="1">
      <alignment horizontal="center" vertical="center"/>
    </xf>
    <xf numFmtId="0" fontId="1" fillId="7" borderId="6" xfId="0" applyFont="1" applyFill="1" applyBorder="1"/>
    <xf numFmtId="0" fontId="1" fillId="7" borderId="0" xfId="0" applyFont="1" applyFill="1"/>
    <xf numFmtId="0" fontId="0" fillId="0" borderId="8" xfId="0" applyBorder="1"/>
    <xf numFmtId="0" fontId="0" fillId="0" borderId="10" xfId="0" applyBorder="1"/>
    <xf numFmtId="0" fontId="9" fillId="3" borderId="1" xfId="0" applyFont="1" applyFill="1" applyBorder="1" applyAlignment="1">
      <alignment horizontal="center" vertical="center"/>
    </xf>
    <xf numFmtId="0" fontId="9" fillId="10" borderId="12" xfId="0" applyFont="1" applyFill="1" applyBorder="1" applyAlignment="1">
      <alignment horizontal="center" vertical="center"/>
    </xf>
    <xf numFmtId="0" fontId="9" fillId="10" borderId="11" xfId="0" applyFont="1" applyFill="1" applyBorder="1" applyAlignment="1">
      <alignment horizontal="center" vertical="center"/>
    </xf>
    <xf numFmtId="0" fontId="9" fillId="0" borderId="0" xfId="0" applyFont="1" applyAlignment="1">
      <alignment horizontal="center" wrapText="1"/>
    </xf>
    <xf numFmtId="0" fontId="0" fillId="3" borderId="8" xfId="0" applyFill="1" applyBorder="1" applyAlignment="1">
      <alignment horizontal="center" vertical="center" wrapText="1"/>
    </xf>
    <xf numFmtId="0" fontId="1" fillId="0" borderId="1" xfId="0" applyFont="1" applyBorder="1" applyAlignment="1">
      <alignment horizontal="center"/>
    </xf>
    <xf numFmtId="0" fontId="1" fillId="0" borderId="1" xfId="0" applyFont="1" applyBorder="1" applyAlignment="1">
      <alignment horizontal="center" vertical="center"/>
    </xf>
    <xf numFmtId="0" fontId="1" fillId="5" borderId="0" xfId="0" applyFont="1" applyFill="1" applyAlignment="1">
      <alignment horizontal="center" vertical="center"/>
    </xf>
    <xf numFmtId="0" fontId="0" fillId="3" borderId="1" xfId="0" applyFill="1" applyBorder="1" applyAlignment="1">
      <alignment horizontal="center" vertical="center" wrapText="1"/>
    </xf>
    <xf numFmtId="0" fontId="0" fillId="4" borderId="0" xfId="0" applyFill="1" applyAlignment="1">
      <alignment horizontal="center" vertical="center"/>
    </xf>
    <xf numFmtId="0" fontId="0" fillId="4" borderId="0" xfId="0" applyFill="1" applyAlignment="1">
      <alignment horizontal="center"/>
    </xf>
    <xf numFmtId="0" fontId="1" fillId="11" borderId="48" xfId="0" applyFont="1" applyFill="1" applyBorder="1" applyAlignment="1">
      <alignment horizontal="left" vertical="top"/>
    </xf>
    <xf numFmtId="0" fontId="0" fillId="11" borderId="49" xfId="0" applyFill="1" applyBorder="1" applyAlignment="1">
      <alignment horizontal="left" vertical="top"/>
    </xf>
    <xf numFmtId="0" fontId="0" fillId="11" borderId="50" xfId="0" applyFill="1" applyBorder="1" applyAlignment="1">
      <alignment horizontal="left" vertical="top"/>
    </xf>
    <xf numFmtId="0" fontId="1" fillId="11" borderId="51" xfId="0" applyFont="1" applyFill="1" applyBorder="1" applyAlignment="1">
      <alignment horizontal="left" vertical="top"/>
    </xf>
    <xf numFmtId="0" fontId="0" fillId="11" borderId="52" xfId="0" applyFill="1" applyBorder="1" applyAlignment="1">
      <alignment horizontal="left" vertical="top"/>
    </xf>
    <xf numFmtId="0" fontId="0" fillId="11" borderId="53" xfId="0" applyFill="1" applyBorder="1" applyAlignment="1">
      <alignment horizontal="left" vertical="top"/>
    </xf>
    <xf numFmtId="0" fontId="0" fillId="0" borderId="13" xfId="0" applyBorder="1"/>
    <xf numFmtId="0" fontId="0" fillId="0" borderId="6" xfId="0" applyBorder="1"/>
    <xf numFmtId="0" fontId="0" fillId="0" borderId="7" xfId="0" applyBorder="1"/>
    <xf numFmtId="0" fontId="0" fillId="0" borderId="11" xfId="0" applyBorder="1"/>
    <xf numFmtId="0" fontId="0" fillId="0" borderId="3" xfId="0" applyBorder="1"/>
    <xf numFmtId="0" fontId="0" fillId="3" borderId="54" xfId="0" applyFill="1" applyBorder="1"/>
    <xf numFmtId="0" fontId="0" fillId="3" borderId="55" xfId="0" applyFill="1" applyBorder="1"/>
    <xf numFmtId="0" fontId="9" fillId="3" borderId="7" xfId="0" applyFont="1" applyFill="1" applyBorder="1" applyAlignment="1">
      <alignment horizontal="center" vertical="center"/>
    </xf>
    <xf numFmtId="0" fontId="9" fillId="3" borderId="13" xfId="0" applyFont="1" applyFill="1" applyBorder="1" applyAlignment="1">
      <alignment horizontal="center" vertical="center"/>
    </xf>
    <xf numFmtId="0" fontId="1" fillId="0" borderId="0" xfId="0" applyFont="1"/>
    <xf numFmtId="0" fontId="0" fillId="3" borderId="56" xfId="0" applyFill="1" applyBorder="1"/>
    <xf numFmtId="0" fontId="0" fillId="3" borderId="58" xfId="0" applyFill="1" applyBorder="1"/>
    <xf numFmtId="0" fontId="0" fillId="3" borderId="57" xfId="0" applyFill="1" applyBorder="1"/>
    <xf numFmtId="0" fontId="0" fillId="3" borderId="59" xfId="0" applyFill="1" applyBorder="1"/>
    <xf numFmtId="0" fontId="0" fillId="3" borderId="28" xfId="0" applyFill="1" applyBorder="1"/>
    <xf numFmtId="0" fontId="0" fillId="3" borderId="60" xfId="0" applyFill="1" applyBorder="1"/>
    <xf numFmtId="0" fontId="0" fillId="3" borderId="61" xfId="0" applyFill="1" applyBorder="1"/>
    <xf numFmtId="0" fontId="0" fillId="3" borderId="0" xfId="0" applyFill="1" applyAlignment="1">
      <alignment horizontal="left" vertical="center" wrapText="1"/>
    </xf>
    <xf numFmtId="164" fontId="0" fillId="3" borderId="29" xfId="0" applyNumberFormat="1" applyFill="1" applyBorder="1" applyAlignment="1">
      <alignment horizontal="center" vertical="center"/>
    </xf>
    <xf numFmtId="164" fontId="0" fillId="3" borderId="57" xfId="0" applyNumberFormat="1" applyFill="1" applyBorder="1" applyAlignment="1">
      <alignment horizontal="center" vertical="center"/>
    </xf>
    <xf numFmtId="164" fontId="0" fillId="3" borderId="58" xfId="0" applyNumberFormat="1" applyFill="1" applyBorder="1" applyAlignment="1">
      <alignment horizontal="center" vertical="center"/>
    </xf>
    <xf numFmtId="0" fontId="0" fillId="3" borderId="62" xfId="0" applyFill="1" applyBorder="1"/>
    <xf numFmtId="0" fontId="1" fillId="2" borderId="9" xfId="0" applyFont="1" applyFill="1" applyBorder="1" applyAlignment="1">
      <alignment horizontal="center" vertical="center"/>
    </xf>
    <xf numFmtId="0" fontId="1" fillId="7" borderId="9" xfId="0" applyFont="1" applyFill="1" applyBorder="1" applyAlignment="1">
      <alignment horizontal="center" vertical="center"/>
    </xf>
    <xf numFmtId="0" fontId="0" fillId="7" borderId="6" xfId="0" applyFill="1" applyBorder="1" applyAlignment="1">
      <alignment vertical="center"/>
    </xf>
    <xf numFmtId="0" fontId="10" fillId="2" borderId="9" xfId="0" applyFont="1" applyFill="1" applyBorder="1" applyAlignment="1">
      <alignment horizontal="center" vertical="center"/>
    </xf>
    <xf numFmtId="0" fontId="0" fillId="0" borderId="0" xfId="0" applyAlignment="1">
      <alignment vertical="center"/>
    </xf>
    <xf numFmtId="0" fontId="1" fillId="7" borderId="6" xfId="0" applyFont="1" applyFill="1" applyBorder="1" applyAlignment="1">
      <alignment vertical="center"/>
    </xf>
    <xf numFmtId="0" fontId="0" fillId="0" borderId="0" xfId="0" applyAlignment="1">
      <alignment horizontal="center" vertical="center"/>
    </xf>
    <xf numFmtId="0" fontId="0" fillId="7" borderId="0" xfId="0" applyFill="1" applyAlignment="1">
      <alignment horizontal="center" vertical="center"/>
    </xf>
    <xf numFmtId="0" fontId="0" fillId="7" borderId="0" xfId="0" applyFill="1" applyAlignment="1">
      <alignment vertical="center"/>
    </xf>
    <xf numFmtId="0" fontId="9" fillId="0" borderId="37" xfId="0" applyFont="1" applyBorder="1" applyAlignment="1">
      <alignment horizontal="left" wrapText="1"/>
    </xf>
    <xf numFmtId="0" fontId="0" fillId="0" borderId="34" xfId="0" applyBorder="1" applyAlignment="1">
      <alignment vertical="center"/>
    </xf>
    <xf numFmtId="0" fontId="1" fillId="0" borderId="0" xfId="0" applyFont="1" applyAlignment="1">
      <alignment vertical="center"/>
    </xf>
    <xf numFmtId="0" fontId="0" fillId="0" borderId="2" xfId="0" applyBorder="1" applyAlignment="1">
      <alignment horizontal="center" vertical="center"/>
    </xf>
    <xf numFmtId="0" fontId="0" fillId="0" borderId="14" xfId="0" applyBorder="1" applyAlignment="1">
      <alignment horizontal="center" vertical="center"/>
    </xf>
    <xf numFmtId="3" fontId="0" fillId="0" borderId="0" xfId="0" applyNumberFormat="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0" fillId="3" borderId="29" xfId="0" applyFill="1" applyBorder="1" applyAlignment="1">
      <alignment horizontal="left" wrapText="1"/>
    </xf>
    <xf numFmtId="0" fontId="0" fillId="3" borderId="11" xfId="0" applyFill="1" applyBorder="1" applyAlignment="1">
      <alignment horizontal="left" wrapText="1"/>
    </xf>
    <xf numFmtId="0" fontId="14" fillId="12" borderId="4" xfId="2" applyBorder="1" applyAlignment="1">
      <alignment horizontal="center" vertical="center"/>
    </xf>
    <xf numFmtId="0" fontId="15" fillId="14" borderId="7" xfId="3" applyFill="1" applyBorder="1" applyAlignment="1">
      <alignment horizontal="center" vertical="center"/>
    </xf>
    <xf numFmtId="0" fontId="0" fillId="0" borderId="40" xfId="0" applyBorder="1" applyAlignment="1">
      <alignment horizontal="left" vertical="center" wrapText="1"/>
    </xf>
    <xf numFmtId="0" fontId="0" fillId="0" borderId="0" xfId="0" applyAlignment="1">
      <alignment horizontal="left" vertical="center" wrapText="1"/>
    </xf>
    <xf numFmtId="0" fontId="0" fillId="0" borderId="41" xfId="0" applyBorder="1" applyAlignment="1">
      <alignment horizontal="left" vertical="center" wrapText="1"/>
    </xf>
    <xf numFmtId="0" fontId="0" fillId="0" borderId="40" xfId="0" quotePrefix="1" applyBorder="1" applyAlignment="1">
      <alignment horizontal="left" vertical="center" wrapText="1"/>
    </xf>
    <xf numFmtId="0" fontId="0" fillId="0" borderId="0" xfId="0" quotePrefix="1" applyAlignment="1">
      <alignment horizontal="left" vertical="center" wrapText="1"/>
    </xf>
    <xf numFmtId="0" fontId="0" fillId="0" borderId="41" xfId="0" quotePrefix="1" applyBorder="1" applyAlignment="1">
      <alignment horizontal="left" vertical="center" wrapText="1"/>
    </xf>
    <xf numFmtId="0" fontId="9" fillId="0" borderId="11"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2" xfId="0" applyFont="1" applyBorder="1" applyAlignment="1">
      <alignment horizontal="left" vertical="top" wrapText="1"/>
    </xf>
    <xf numFmtId="0" fontId="9" fillId="0" borderId="0" xfId="0" applyFont="1" applyBorder="1" applyAlignment="1">
      <alignment horizontal="left" vertical="top" wrapText="1"/>
    </xf>
    <xf numFmtId="0" fontId="9" fillId="0" borderId="5" xfId="0" applyFont="1" applyBorder="1" applyAlignment="1">
      <alignment horizontal="left" vertical="top" wrapText="1"/>
    </xf>
    <xf numFmtId="0" fontId="9" fillId="0" borderId="13"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17" fillId="0" borderId="40" xfId="4" applyBorder="1" applyAlignment="1">
      <alignment vertical="center"/>
    </xf>
    <xf numFmtId="0" fontId="17" fillId="0" borderId="0" xfId="4" applyBorder="1" applyAlignment="1">
      <alignment vertical="center"/>
    </xf>
    <xf numFmtId="0" fontId="17" fillId="0" borderId="41" xfId="4" applyBorder="1" applyAlignment="1">
      <alignment vertical="center"/>
    </xf>
    <xf numFmtId="0" fontId="9" fillId="0" borderId="12" xfId="0" applyFont="1" applyBorder="1" applyAlignment="1">
      <alignment horizontal="left" vertical="center" wrapText="1"/>
    </xf>
    <xf numFmtId="0" fontId="9" fillId="0" borderId="0" xfId="0" applyFont="1" applyAlignment="1">
      <alignment horizontal="left" vertical="center" wrapText="1"/>
    </xf>
    <xf numFmtId="0" fontId="9" fillId="0" borderId="5" xfId="0" applyFont="1" applyBorder="1" applyAlignment="1">
      <alignment horizontal="left" vertical="center" wrapText="1"/>
    </xf>
    <xf numFmtId="0" fontId="17" fillId="0" borderId="12" xfId="4" applyBorder="1" applyAlignment="1">
      <alignment vertical="center"/>
    </xf>
    <xf numFmtId="0" fontId="17" fillId="0" borderId="0" xfId="4" applyAlignment="1">
      <alignment vertical="center"/>
    </xf>
    <xf numFmtId="0" fontId="17" fillId="0" borderId="5" xfId="4" applyBorder="1" applyAlignment="1">
      <alignment vertical="center"/>
    </xf>
    <xf numFmtId="0" fontId="17" fillId="0" borderId="13" xfId="4" applyFill="1" applyBorder="1" applyAlignment="1">
      <alignment vertical="center"/>
    </xf>
    <xf numFmtId="0" fontId="17" fillId="0" borderId="6" xfId="4" applyFill="1" applyBorder="1" applyAlignment="1">
      <alignment vertical="center"/>
    </xf>
    <xf numFmtId="0" fontId="17" fillId="0" borderId="7" xfId="4" applyFill="1" applyBorder="1" applyAlignment="1">
      <alignment vertical="center"/>
    </xf>
    <xf numFmtId="0" fontId="17" fillId="0" borderId="40" xfId="4" quotePrefix="1" applyBorder="1" applyAlignment="1">
      <alignment horizontal="left" vertical="center" wrapText="1"/>
    </xf>
    <xf numFmtId="0" fontId="17" fillId="0" borderId="0" xfId="4" applyAlignment="1">
      <alignment horizontal="left" vertical="center" wrapText="1"/>
    </xf>
    <xf numFmtId="0" fontId="17" fillId="0" borderId="41" xfId="4" applyBorder="1" applyAlignment="1">
      <alignment horizontal="left" vertical="center" wrapText="1"/>
    </xf>
    <xf numFmtId="0" fontId="17" fillId="0" borderId="40" xfId="4" applyBorder="1" applyAlignment="1">
      <alignment horizontal="left" vertical="center" wrapText="1"/>
    </xf>
    <xf numFmtId="0" fontId="9" fillId="0" borderId="40" xfId="0" applyFont="1" applyBorder="1" applyAlignment="1">
      <alignment horizontal="left" vertical="center" wrapText="1"/>
    </xf>
    <xf numFmtId="0" fontId="9" fillId="0" borderId="41" xfId="0" applyFont="1" applyBorder="1" applyAlignment="1">
      <alignment horizontal="left" vertical="center" wrapText="1"/>
    </xf>
    <xf numFmtId="0" fontId="9" fillId="0" borderId="42" xfId="0" applyFont="1" applyBorder="1" applyAlignment="1">
      <alignment horizontal="left" vertical="center" wrapText="1"/>
    </xf>
    <xf numFmtId="0" fontId="9" fillId="0" borderId="43" xfId="0" applyFont="1" applyBorder="1" applyAlignment="1">
      <alignment horizontal="left" vertical="center" wrapText="1"/>
    </xf>
    <xf numFmtId="0" fontId="9" fillId="0" borderId="44" xfId="0" applyFont="1" applyBorder="1" applyAlignment="1">
      <alignment horizontal="left" vertical="center" wrapText="1"/>
    </xf>
    <xf numFmtId="0" fontId="17" fillId="0" borderId="40" xfId="4" applyBorder="1" applyAlignment="1">
      <alignment vertical="center" wrapText="1"/>
    </xf>
    <xf numFmtId="0" fontId="17" fillId="0" borderId="0" xfId="4" applyBorder="1" applyAlignment="1">
      <alignment vertical="center" wrapText="1"/>
    </xf>
    <xf numFmtId="0" fontId="17" fillId="0" borderId="41" xfId="4" applyBorder="1" applyAlignment="1">
      <alignment vertical="center" wrapText="1"/>
    </xf>
    <xf numFmtId="0" fontId="17" fillId="0" borderId="0" xfId="4" applyBorder="1" applyAlignment="1">
      <alignment horizontal="left" vertical="center" wrapText="1"/>
    </xf>
    <xf numFmtId="0" fontId="17" fillId="0" borderId="45" xfId="4" applyBorder="1" applyAlignment="1">
      <alignment vertical="center"/>
    </xf>
    <xf numFmtId="0" fontId="17" fillId="0" borderId="46" xfId="4" applyBorder="1" applyAlignment="1">
      <alignment vertical="center"/>
    </xf>
    <xf numFmtId="0" fontId="17" fillId="0" borderId="47" xfId="4" applyBorder="1" applyAlignment="1">
      <alignment vertical="center"/>
    </xf>
    <xf numFmtId="0" fontId="11" fillId="8" borderId="11" xfId="0" applyFont="1" applyFill="1" applyBorder="1" applyAlignment="1">
      <alignment horizontal="center" vertical="center"/>
    </xf>
    <xf numFmtId="0" fontId="11" fillId="8" borderId="3" xfId="0" applyFont="1" applyFill="1" applyBorder="1" applyAlignment="1">
      <alignment horizontal="center" vertical="center"/>
    </xf>
    <xf numFmtId="0" fontId="11" fillId="8" borderId="4" xfId="0" applyFont="1" applyFill="1" applyBorder="1" applyAlignment="1">
      <alignment horizontal="center" vertical="center"/>
    </xf>
    <xf numFmtId="0" fontId="11" fillId="8" borderId="12" xfId="0" applyFont="1" applyFill="1" applyBorder="1" applyAlignment="1">
      <alignment horizontal="center" vertical="center"/>
    </xf>
    <xf numFmtId="0" fontId="11" fillId="8" borderId="0" xfId="0" applyFont="1" applyFill="1" applyAlignment="1">
      <alignment horizontal="center" vertical="center"/>
    </xf>
    <xf numFmtId="0" fontId="11" fillId="8" borderId="5" xfId="0" applyFont="1" applyFill="1" applyBorder="1" applyAlignment="1">
      <alignment horizontal="center" vertical="center"/>
    </xf>
    <xf numFmtId="0" fontId="11" fillId="8" borderId="13" xfId="0" applyFont="1" applyFill="1" applyBorder="1" applyAlignment="1">
      <alignment horizontal="center" vertical="center"/>
    </xf>
    <xf numFmtId="0" fontId="11" fillId="8" borderId="6" xfId="0" applyFont="1" applyFill="1" applyBorder="1" applyAlignment="1">
      <alignment horizontal="center" vertical="center"/>
    </xf>
    <xf numFmtId="0" fontId="11" fillId="8" borderId="7" xfId="0" applyFont="1" applyFill="1" applyBorder="1" applyAlignment="1">
      <alignment horizontal="center" vertical="center"/>
    </xf>
    <xf numFmtId="0" fontId="0" fillId="0" borderId="45" xfId="0" quotePrefix="1" applyBorder="1" applyAlignment="1">
      <alignment horizontal="left" vertical="center" wrapText="1"/>
    </xf>
    <xf numFmtId="0" fontId="0" fillId="0" borderId="46" xfId="0" applyBorder="1" applyAlignment="1">
      <alignment horizontal="left" vertical="center" wrapText="1"/>
    </xf>
    <xf numFmtId="0" fontId="0" fillId="0" borderId="47" xfId="0" applyBorder="1" applyAlignment="1">
      <alignment horizontal="left" vertical="center" wrapText="1"/>
    </xf>
    <xf numFmtId="0" fontId="9" fillId="0" borderId="40" xfId="0" quotePrefix="1" applyFont="1" applyBorder="1" applyAlignment="1">
      <alignment horizontal="left" vertical="center" wrapText="1"/>
    </xf>
    <xf numFmtId="0" fontId="1" fillId="11" borderId="8" xfId="0" applyFont="1" applyFill="1" applyBorder="1" applyAlignment="1">
      <alignment horizontal="left" vertical="top"/>
    </xf>
    <xf numFmtId="0" fontId="1" fillId="11" borderId="9" xfId="0" applyFont="1" applyFill="1" applyBorder="1" applyAlignment="1">
      <alignment horizontal="left" vertical="top"/>
    </xf>
    <xf numFmtId="0" fontId="1" fillId="11" borderId="10" xfId="0" applyFont="1" applyFill="1" applyBorder="1" applyAlignment="1">
      <alignment horizontal="left" vertical="top"/>
    </xf>
    <xf numFmtId="0" fontId="1" fillId="11" borderId="11" xfId="0" applyFont="1" applyFill="1" applyBorder="1" applyAlignment="1">
      <alignment horizontal="left" vertical="top"/>
    </xf>
    <xf numFmtId="0" fontId="1" fillId="11" borderId="3" xfId="0" applyFont="1" applyFill="1" applyBorder="1" applyAlignment="1">
      <alignment horizontal="left" vertical="top"/>
    </xf>
    <xf numFmtId="0" fontId="1" fillId="11" borderId="4" xfId="0" applyFont="1" applyFill="1" applyBorder="1" applyAlignment="1">
      <alignment horizontal="left" vertical="top"/>
    </xf>
    <xf numFmtId="0" fontId="13" fillId="0" borderId="45" xfId="0" applyFont="1" applyBorder="1" applyAlignment="1">
      <alignment horizontal="left" vertical="center" wrapText="1"/>
    </xf>
    <xf numFmtId="0" fontId="13" fillId="0" borderId="46" xfId="0" applyFont="1" applyBorder="1" applyAlignment="1">
      <alignment horizontal="left" vertical="center" wrapText="1"/>
    </xf>
    <xf numFmtId="0" fontId="13" fillId="0" borderId="47" xfId="0" applyFont="1" applyBorder="1" applyAlignment="1">
      <alignment horizontal="left" vertical="center" wrapText="1"/>
    </xf>
    <xf numFmtId="0" fontId="13" fillId="0" borderId="40" xfId="0" applyFont="1" applyBorder="1" applyAlignment="1">
      <alignment horizontal="left" vertical="center" wrapText="1"/>
    </xf>
    <xf numFmtId="0" fontId="13" fillId="0" borderId="0" xfId="0" applyFont="1" applyAlignment="1">
      <alignment horizontal="left" vertical="center" wrapText="1"/>
    </xf>
    <xf numFmtId="0" fontId="13" fillId="0" borderId="41" xfId="0" applyFont="1" applyBorder="1" applyAlignment="1">
      <alignment horizontal="left" vertical="center" wrapText="1"/>
    </xf>
    <xf numFmtId="0" fontId="13" fillId="0" borderId="42" xfId="0" applyFont="1" applyBorder="1" applyAlignment="1">
      <alignment horizontal="left" vertical="center" wrapText="1"/>
    </xf>
    <xf numFmtId="0" fontId="13" fillId="0" borderId="43" xfId="0" applyFont="1" applyBorder="1" applyAlignment="1">
      <alignment horizontal="left" vertical="center" wrapText="1"/>
    </xf>
    <xf numFmtId="0" fontId="13" fillId="0" borderId="44" xfId="0" applyFont="1" applyBorder="1" applyAlignment="1">
      <alignment horizontal="left" vertical="center" wrapText="1"/>
    </xf>
    <xf numFmtId="0" fontId="9" fillId="0" borderId="0" xfId="0" applyFont="1" applyAlignment="1">
      <alignment horizontal="left" vertical="top" wrapText="1"/>
    </xf>
    <xf numFmtId="0" fontId="1" fillId="0" borderId="38" xfId="0" applyFont="1" applyBorder="1" applyAlignment="1">
      <alignment horizontal="center" vertical="center"/>
    </xf>
    <xf numFmtId="0" fontId="1" fillId="0" borderId="9" xfId="0" applyFont="1" applyBorder="1" applyAlignment="1">
      <alignment horizontal="center" vertical="center"/>
    </xf>
    <xf numFmtId="0" fontId="1" fillId="0" borderId="33" xfId="0" applyFont="1" applyBorder="1" applyAlignment="1">
      <alignment horizontal="center" vertical="center"/>
    </xf>
    <xf numFmtId="0" fontId="12" fillId="9" borderId="8" xfId="0" applyFont="1" applyFill="1" applyBorder="1" applyAlignment="1">
      <alignment horizontal="center" vertical="center"/>
    </xf>
    <xf numFmtId="0" fontId="12" fillId="9" borderId="10" xfId="0" applyFont="1" applyFill="1" applyBorder="1" applyAlignment="1">
      <alignment horizontal="center" vertical="center"/>
    </xf>
    <xf numFmtId="0" fontId="9" fillId="10" borderId="0" xfId="0" applyFont="1" applyFill="1" applyAlignment="1">
      <alignment horizontal="center" vertical="center" wrapText="1"/>
    </xf>
    <xf numFmtId="0" fontId="14" fillId="12" borderId="0" xfId="2" applyAlignment="1">
      <alignment horizontal="center" vertical="center"/>
    </xf>
    <xf numFmtId="0" fontId="9" fillId="10" borderId="11" xfId="0" applyFont="1" applyFill="1" applyBorder="1" applyAlignment="1">
      <alignment horizontal="center" vertical="center"/>
    </xf>
    <xf numFmtId="0" fontId="9" fillId="10" borderId="13" xfId="0" applyFont="1" applyFill="1" applyBorder="1" applyAlignment="1">
      <alignment horizontal="center" vertical="center"/>
    </xf>
    <xf numFmtId="0" fontId="14" fillId="12" borderId="4" xfId="2" applyBorder="1" applyAlignment="1">
      <alignment horizontal="center" vertical="center"/>
    </xf>
    <xf numFmtId="0" fontId="14" fillId="12" borderId="7" xfId="2" applyBorder="1" applyAlignment="1">
      <alignment horizontal="center" vertical="center"/>
    </xf>
    <xf numFmtId="0" fontId="0" fillId="10" borderId="0" xfId="0" applyFill="1" applyAlignment="1">
      <alignment horizontal="center" vertical="center" wrapText="1"/>
    </xf>
    <xf numFmtId="0" fontId="9" fillId="10" borderId="11" xfId="0" applyFont="1" applyFill="1" applyBorder="1" applyAlignment="1">
      <alignment horizontal="center" vertical="center" wrapText="1"/>
    </xf>
    <xf numFmtId="0" fontId="9" fillId="10" borderId="13" xfId="0" applyFont="1" applyFill="1" applyBorder="1" applyAlignment="1">
      <alignment horizontal="center" vertical="center" wrapText="1"/>
    </xf>
    <xf numFmtId="0" fontId="14" fillId="12" borderId="3" xfId="2" applyBorder="1" applyAlignment="1">
      <alignment horizontal="center" vertical="center"/>
    </xf>
    <xf numFmtId="0" fontId="14" fillId="12" borderId="6" xfId="2" applyBorder="1" applyAlignment="1">
      <alignment horizontal="center" vertical="center"/>
    </xf>
    <xf numFmtId="0" fontId="4" fillId="5" borderId="0" xfId="0" applyFont="1" applyFill="1" applyAlignment="1">
      <alignment horizontal="center"/>
    </xf>
    <xf numFmtId="0" fontId="0" fillId="3" borderId="2" xfId="0" applyFill="1" applyBorder="1" applyAlignment="1">
      <alignment horizontal="center"/>
    </xf>
    <xf numFmtId="0" fontId="0" fillId="3" borderId="15" xfId="0" applyFill="1" applyBorder="1" applyAlignment="1">
      <alignment horizontal="center"/>
    </xf>
    <xf numFmtId="0" fontId="1" fillId="3" borderId="11" xfId="0" applyFont="1" applyFill="1" applyBorder="1" applyAlignment="1">
      <alignment horizontal="right"/>
    </xf>
    <xf numFmtId="0" fontId="1" fillId="3" borderId="3" xfId="0" applyFont="1" applyFill="1" applyBorder="1" applyAlignment="1">
      <alignment horizontal="right"/>
    </xf>
    <xf numFmtId="0" fontId="1" fillId="3" borderId="4" xfId="0" applyFont="1" applyFill="1" applyBorder="1" applyAlignment="1">
      <alignment horizontal="right"/>
    </xf>
    <xf numFmtId="0" fontId="1" fillId="3" borderId="13" xfId="0" applyFont="1" applyFill="1" applyBorder="1" applyAlignment="1">
      <alignment horizontal="right"/>
    </xf>
    <xf numFmtId="0" fontId="1" fillId="3" borderId="6" xfId="0" applyFont="1" applyFill="1" applyBorder="1" applyAlignment="1">
      <alignment horizontal="right"/>
    </xf>
    <xf numFmtId="0" fontId="1" fillId="3" borderId="7" xfId="0" applyFont="1" applyFill="1" applyBorder="1" applyAlignment="1">
      <alignment horizontal="right"/>
    </xf>
    <xf numFmtId="0" fontId="1" fillId="3" borderId="8" xfId="0" applyFont="1" applyFill="1" applyBorder="1" applyAlignment="1">
      <alignment horizontal="center" vertical="center" textRotation="90"/>
    </xf>
    <xf numFmtId="0" fontId="1" fillId="3" borderId="8"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2" xfId="0" applyFont="1" applyFill="1" applyBorder="1" applyAlignment="1">
      <alignment horizontal="center" wrapText="1"/>
    </xf>
    <xf numFmtId="0" fontId="1" fillId="3" borderId="15" xfId="0" applyFont="1" applyFill="1" applyBorder="1" applyAlignment="1">
      <alignment horizontal="center" wrapText="1"/>
    </xf>
    <xf numFmtId="0" fontId="1" fillId="3" borderId="11"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1" xfId="0" applyFont="1" applyFill="1" applyBorder="1" applyAlignment="1">
      <alignment horizontal="center"/>
    </xf>
    <xf numFmtId="0" fontId="1" fillId="3" borderId="1" xfId="0" applyFont="1" applyFill="1" applyBorder="1" applyAlignment="1">
      <alignment horizontal="right" vertical="center" textRotation="90"/>
    </xf>
    <xf numFmtId="0" fontId="4" fillId="3" borderId="8"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0" fillId="3" borderId="19" xfId="0" applyFill="1" applyBorder="1" applyAlignment="1">
      <alignment horizontal="left" vertical="top" wrapText="1"/>
    </xf>
    <xf numFmtId="0" fontId="0" fillId="3" borderId="20" xfId="0" applyFill="1" applyBorder="1" applyAlignment="1">
      <alignment horizontal="left" vertical="top" wrapText="1"/>
    </xf>
    <xf numFmtId="0" fontId="0" fillId="3" borderId="21" xfId="0" applyFill="1" applyBorder="1" applyAlignment="1">
      <alignment horizontal="left" vertical="top" wrapText="1"/>
    </xf>
    <xf numFmtId="0" fontId="0" fillId="3" borderId="22" xfId="0" applyFill="1" applyBorder="1" applyAlignment="1">
      <alignment horizontal="left" vertical="top" wrapText="1"/>
    </xf>
    <xf numFmtId="0" fontId="0" fillId="3" borderId="0" xfId="0" applyFill="1" applyAlignment="1">
      <alignment horizontal="left" vertical="top" wrapText="1"/>
    </xf>
    <xf numFmtId="0" fontId="0" fillId="3" borderId="23" xfId="0" applyFill="1" applyBorder="1" applyAlignment="1">
      <alignment horizontal="left" vertical="top" wrapText="1"/>
    </xf>
    <xf numFmtId="0" fontId="0" fillId="3" borderId="24" xfId="0" applyFill="1" applyBorder="1" applyAlignment="1">
      <alignment horizontal="left" vertical="top" wrapText="1"/>
    </xf>
    <xf numFmtId="0" fontId="0" fillId="3" borderId="25" xfId="0" applyFill="1" applyBorder="1" applyAlignment="1">
      <alignment horizontal="left" vertical="top" wrapText="1"/>
    </xf>
    <xf numFmtId="0" fontId="0" fillId="3" borderId="26" xfId="0" applyFill="1" applyBorder="1" applyAlignment="1">
      <alignment horizontal="left" vertical="top" wrapText="1"/>
    </xf>
    <xf numFmtId="0" fontId="4" fillId="3" borderId="1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4" fillId="3" borderId="11"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1" xfId="0" applyFont="1" applyFill="1" applyBorder="1" applyAlignment="1">
      <alignment horizontal="center" vertical="center"/>
    </xf>
    <xf numFmtId="0" fontId="1" fillId="3" borderId="11" xfId="0" applyFont="1" applyFill="1" applyBorder="1" applyAlignment="1">
      <alignment horizontal="right" vertical="center"/>
    </xf>
    <xf numFmtId="0" fontId="1" fillId="3" borderId="3" xfId="0" applyFont="1" applyFill="1" applyBorder="1" applyAlignment="1">
      <alignment horizontal="right" vertical="center"/>
    </xf>
    <xf numFmtId="0" fontId="1" fillId="3" borderId="13" xfId="0" applyFont="1" applyFill="1" applyBorder="1" applyAlignment="1">
      <alignment horizontal="right" vertical="center"/>
    </xf>
    <xf numFmtId="0" fontId="1" fillId="3" borderId="6" xfId="0" applyFont="1" applyFill="1" applyBorder="1" applyAlignment="1">
      <alignment horizontal="right" vertical="center"/>
    </xf>
    <xf numFmtId="0" fontId="1" fillId="3" borderId="14" xfId="0" applyFont="1" applyFill="1" applyBorder="1" applyAlignment="1">
      <alignment horizontal="center" vertical="center" wrapText="1"/>
    </xf>
    <xf numFmtId="0" fontId="4" fillId="5" borderId="0" xfId="0" applyFont="1" applyFill="1" applyAlignment="1">
      <alignment horizontal="right" vertical="center"/>
    </xf>
    <xf numFmtId="0" fontId="0" fillId="3" borderId="14" xfId="0" applyFill="1" applyBorder="1" applyAlignment="1">
      <alignment horizontal="center"/>
    </xf>
    <xf numFmtId="0" fontId="1" fillId="3" borderId="12" xfId="0" applyFont="1" applyFill="1" applyBorder="1" applyAlignment="1">
      <alignment horizontal="center" vertical="center" wrapText="1"/>
    </xf>
    <xf numFmtId="0" fontId="1" fillId="3" borderId="2" xfId="0" applyFont="1" applyFill="1" applyBorder="1" applyAlignment="1">
      <alignment horizontal="center" vertical="center" textRotation="90"/>
    </xf>
    <xf numFmtId="0" fontId="1" fillId="3" borderId="14" xfId="0" applyFont="1" applyFill="1" applyBorder="1" applyAlignment="1">
      <alignment horizontal="center" vertical="center" textRotation="90"/>
    </xf>
    <xf numFmtId="0" fontId="1" fillId="3" borderId="15" xfId="0" applyFont="1" applyFill="1" applyBorder="1" applyAlignment="1">
      <alignment horizontal="center" vertical="center" textRotation="90"/>
    </xf>
    <xf numFmtId="0" fontId="0" fillId="4" borderId="2" xfId="0" applyFill="1" applyBorder="1" applyAlignment="1">
      <alignment horizontal="center" vertical="center" wrapText="1"/>
    </xf>
    <xf numFmtId="0" fontId="0" fillId="4" borderId="14" xfId="0" applyFill="1" applyBorder="1" applyAlignment="1">
      <alignment horizontal="center" vertical="center" wrapText="1"/>
    </xf>
    <xf numFmtId="0" fontId="0" fillId="4" borderId="15" xfId="0" applyFill="1" applyBorder="1" applyAlignment="1">
      <alignment horizontal="center" vertical="center" wrapText="1"/>
    </xf>
    <xf numFmtId="0" fontId="4" fillId="5" borderId="0" xfId="0" applyFont="1" applyFill="1" applyAlignment="1">
      <alignment horizontal="center" vertical="center"/>
    </xf>
    <xf numFmtId="0" fontId="4" fillId="3" borderId="39"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8" xfId="0" applyFont="1" applyFill="1" applyBorder="1" applyAlignment="1">
      <alignment horizontal="right" vertical="center"/>
    </xf>
  </cellXfs>
  <cellStyles count="5">
    <cellStyle name="Bad" xfId="2" builtinId="27"/>
    <cellStyle name="Hyperlink" xfId="4" builtinId="8"/>
    <cellStyle name="Input" xfId="1" builtinId="20"/>
    <cellStyle name="Neutral" xfId="3" builtinId="28"/>
    <cellStyle name="Normal" xfId="0" builtinId="0"/>
  </cellStyles>
  <dxfs count="69">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theme="9" tint="-0.499984740745262"/>
      </font>
      <fill>
        <patternFill>
          <bgColor rgb="FFFFC000"/>
        </patternFill>
      </fill>
    </dxf>
    <dxf>
      <font>
        <color rgb="FFC00000"/>
      </font>
      <fill>
        <patternFill>
          <bgColor rgb="FFFFC7CE"/>
        </patternFill>
      </fill>
    </dxf>
    <dxf>
      <font>
        <color rgb="FF9C0006"/>
      </font>
      <fill>
        <patternFill>
          <bgColor rgb="FFFFC7CE"/>
        </patternFill>
      </fill>
    </dxf>
    <dxf>
      <font>
        <color rgb="FFC00000"/>
      </font>
      <fill>
        <patternFill>
          <bgColor rgb="FFFFC7CE"/>
        </patternFill>
      </fill>
    </dxf>
    <dxf>
      <font>
        <color rgb="FFC00000"/>
      </font>
      <fill>
        <patternFill>
          <bgColor rgb="FFFFC7CE"/>
        </patternFill>
      </fill>
    </dxf>
    <dxf>
      <alignment horizontal="center" vertical="center" textRotation="0" wrapText="0" indent="0" justifyLastLine="0" shrinkToFit="0" readingOrder="0"/>
      <border diagonalUp="0" diagonalDown="0" outline="0">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border outline="0">
        <left style="thin">
          <color indexed="64"/>
        </left>
        <top style="thin">
          <color indexed="64"/>
        </top>
      </border>
    </dxf>
    <dxf>
      <alignment horizontal="center" vertical="center" textRotation="0" wrapText="0" indent="0" justifyLastLine="0" shrinkToFit="0" readingOrder="0"/>
    </dxf>
    <dxf>
      <border outline="0">
        <bottom style="thin">
          <color indexed="64"/>
        </bottom>
      </border>
    </dxf>
    <dxf>
      <font>
        <strike val="0"/>
        <outline val="0"/>
        <shadow val="0"/>
        <u val="none"/>
        <vertAlign val="baseline"/>
        <sz val="9"/>
        <color auto="1"/>
        <name val="Verdana"/>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C7CE"/>
      <color rgb="FF8A0F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23</xdr:col>
      <xdr:colOff>402167</xdr:colOff>
      <xdr:row>0</xdr:row>
      <xdr:rowOff>0</xdr:rowOff>
    </xdr:from>
    <xdr:to>
      <xdr:col>27</xdr:col>
      <xdr:colOff>321310</xdr:colOff>
      <xdr:row>10</xdr:row>
      <xdr:rowOff>87245</xdr:rowOff>
    </xdr:to>
    <xdr:pic>
      <xdr:nvPicPr>
        <xdr:cNvPr id="2" name="Picture 1" descr="Logo Rijksinstituut voor Volksgezondheid en Milieu, onderdeel van Ministerie van Volksgezondheid, Welzijn en Sport.">
          <a:extLst>
            <a:ext uri="{FF2B5EF4-FFF2-40B4-BE49-F238E27FC236}">
              <a16:creationId xmlns:a16="http://schemas.microsoft.com/office/drawing/2014/main" id="{56ABA719-6F66-B3C8-0A17-0300FF4E5B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224250" y="0"/>
          <a:ext cx="2670810" cy="16052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BC63EB6-FD2B-478F-BD36-03D0A933D06C}" name="InvoerTabel" displayName="InvoerTabel" ref="B3:AM34" totalsRowShown="0" headerRowDxfId="68" dataDxfId="66" headerRowBorderDxfId="67" tableBorderDxfId="65">
  <autoFilter ref="B3:AM34" xr:uid="{CBC63EB6-FD2B-478F-BD36-03D0A933D06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autoFilter>
  <tableColumns count="38">
    <tableColumn id="1" xr3:uid="{AA3FA014-0235-4250-92A5-D653DACF5588}" name="Monsternummer" dataDxfId="64"/>
    <tableColumn id="37" xr3:uid="{5E38C81C-FBC6-446A-A144-BE52813B5F9E}" name="MonsterType" dataDxfId="63"/>
    <tableColumn id="2" xr3:uid="{87587967-B8D8-46A3-AFE0-68D51630519E}" name="TFA" dataDxfId="62"/>
    <tableColumn id="34" xr3:uid="{79AEE001-04D3-4C50-B487-8BC2B62999B3}" name="PFPrA" dataDxfId="61"/>
    <tableColumn id="33" xr3:uid="{4D50AA82-F070-4DDB-B4DF-3D8D40EE5E46}" name="PFBA" dataDxfId="60"/>
    <tableColumn id="3" xr3:uid="{CE45D592-3A82-447B-BF74-3CC41D776485}" name="PFPeA" dataDxfId="59"/>
    <tableColumn id="4" xr3:uid="{0D258B13-6E0D-40CF-908C-7D0F27F3E014}" name="PFHxA" dataDxfId="58"/>
    <tableColumn id="5" xr3:uid="{1B6A573E-4DDC-41AA-A2A2-7B7C6A301B0E}" name="PFHpA" dataDxfId="57"/>
    <tableColumn id="6" xr3:uid="{FE44C68A-35A7-4EAA-9FA6-2A58C729D9F6}" name="PFOA" dataDxfId="56"/>
    <tableColumn id="7" xr3:uid="{69922005-E8EE-438F-8D04-884173BE062D}" name="PFNA" dataDxfId="55"/>
    <tableColumn id="8" xr3:uid="{CBE99962-5A07-4090-AB73-69E6B38FF685}" name="PFDA" dataDxfId="54"/>
    <tableColumn id="9" xr3:uid="{C714541A-012D-4E32-85E0-500EB1BB2FDB}" name="PFUnDA" dataDxfId="53"/>
    <tableColumn id="10" xr3:uid="{B20D3E25-D134-46D0-BBE5-ECAE1FDDE2C0}" name="PFDoDA" dataDxfId="52"/>
    <tableColumn id="11" xr3:uid="{7739ADFF-410A-4B70-BEF8-4CD1A9ECC354}" name="PFTrDA" dataDxfId="51"/>
    <tableColumn id="12" xr3:uid="{8FA20E94-4B63-46E6-97AF-64EB0654D092}" name="PFTeDA" dataDxfId="50"/>
    <tableColumn id="13" xr3:uid="{BD5C5206-2DB2-4B7F-A750-190503B77E2B}" name="PFHxDA" dataDxfId="49"/>
    <tableColumn id="14" xr3:uid="{BCA8748E-1604-44C9-B903-3D56882AFD33}" name="PFODA" dataDxfId="48"/>
    <tableColumn id="15" xr3:uid="{8672C205-C79B-4255-9D11-08025A2AA63C}" name="PFBS" dataDxfId="47"/>
    <tableColumn id="16" xr3:uid="{363A8351-49A2-4E73-8188-1F469FDAF8D7}" name="PFPeS" dataDxfId="46"/>
    <tableColumn id="17" xr3:uid="{D8F81624-0F2A-442B-8042-6AE6A077933C}" name="PFHxS" dataDxfId="45"/>
    <tableColumn id="18" xr3:uid="{613D1E12-6BD5-42F6-B36E-CDE2E0F01779}" name="PFHpS" dataDxfId="44"/>
    <tableColumn id="19" xr3:uid="{216CE0F8-1B2E-4BE9-A923-80DE26906647}" name="PFOS" dataDxfId="43"/>
    <tableColumn id="20" xr3:uid="{4CEE504F-B25F-4FFC-BBF2-9454A24ED7F5}" name="PFDS" dataDxfId="42"/>
    <tableColumn id="22" xr3:uid="{AAA50AF4-C880-4FC7-80C1-87733FC6FC29}" name="HFPO-DA (GenX)" dataDxfId="41"/>
    <tableColumn id="23" xr3:uid="{3928E6A4-3B49-4F24-A6E4-1DA832361030}" name="DONA" dataDxfId="40"/>
    <tableColumn id="24" xr3:uid="{97E81839-0E1A-48CC-92FD-0CB511F17177}" name="6:2 FTOH" dataDxfId="39"/>
    <tableColumn id="25" xr3:uid="{CD1AA559-B31C-4BB4-A1CD-C013A5495521}" name="8:2 FTOH" dataDxfId="38"/>
    <tableColumn id="35" xr3:uid="{6613E97E-5849-40B6-8438-319B3161AEA3}" name="10:2 FTOH" dataDxfId="37"/>
    <tableColumn id="26" xr3:uid="{634896FC-40BA-4878-A0CA-6A2B48250350}" name="4:2 FTS" dataDxfId="36"/>
    <tableColumn id="27" xr3:uid="{8C10EF4A-24FB-4015-82B5-95651AB79087}" name="6:2 FTS" dataDxfId="35"/>
    <tableColumn id="28" xr3:uid="{E577DDC9-017D-4FF9-917A-64EFE15F4A37}" name="8:2 FTS" dataDxfId="34"/>
    <tableColumn id="36" xr3:uid="{4CA08F6C-981E-4FAE-9FD7-B5905B3DCDAB}" name="10:2 FTS" dataDxfId="33"/>
    <tableColumn id="29" xr3:uid="{4AC03115-B6BE-4CF7-B0FA-3EEAD0548CE1}" name="FOSA=PFOSA" dataDxfId="32"/>
    <tableColumn id="30" xr3:uid="{5FA257FF-2EE1-4822-8863-EADDECF7268D}" name="EtFOSAA" dataDxfId="31"/>
    <tableColumn id="40" xr3:uid="{8AD247D7-211B-447C-B168-F4C1C7AFD929}" name="MeFOSAA" dataDxfId="30"/>
    <tableColumn id="39" xr3:uid="{FEDA8B0C-5084-49CC-A70A-9920D8EE23BE}" name="TeFPrA" dataDxfId="29"/>
    <tableColumn id="38" xr3:uid="{EA50279C-DA8A-4E8E-B11A-5F10FE81C465}" name="6:2 diPAP" dataDxfId="28"/>
    <tableColumn id="31" xr3:uid="{595834D5-B449-458C-AC86-DA4B90A5A6AA}" name="8:2 diPAP" dataDxfId="27"/>
  </tableColumns>
  <tableStyleInfo name="TableStyleMedium2" showFirstColumn="0" showLastColumn="0" showRowStripes="1" showColumnStripes="0"/>
</table>
</file>

<file path=xl/theme/theme1.xml><?xml version="1.0" encoding="utf-8"?>
<a:theme xmlns:a="http://schemas.openxmlformats.org/drawingml/2006/main" name="Rijkswaterstaat">
  <a:themeElements>
    <a:clrScheme name="Rijkswaterstaat">
      <a:dk1>
        <a:sysClr val="windowText" lastClr="000000"/>
      </a:dk1>
      <a:lt1>
        <a:sysClr val="window" lastClr="FFFFFF"/>
      </a:lt1>
      <a:dk2>
        <a:srgbClr val="007BC7"/>
      </a:dk2>
      <a:lt2>
        <a:srgbClr val="F9E11E"/>
      </a:lt2>
      <a:accent1>
        <a:srgbClr val="F9E11E"/>
      </a:accent1>
      <a:accent2>
        <a:srgbClr val="007BC7"/>
      </a:accent2>
      <a:accent3>
        <a:srgbClr val="D52B1E"/>
      </a:accent3>
      <a:accent4>
        <a:srgbClr val="8FCAE7"/>
      </a:accent4>
      <a:accent5>
        <a:srgbClr val="39870C"/>
      </a:accent5>
      <a:accent6>
        <a:srgbClr val="FFB612"/>
      </a:accent6>
      <a:hlink>
        <a:srgbClr val="007BC7"/>
      </a:hlink>
      <a:folHlink>
        <a:srgbClr val="A90061"/>
      </a:folHlink>
    </a:clrScheme>
    <a:fontScheme name="Rijkswaterstaat">
      <a:majorFont>
        <a:latin typeface="Verdana"/>
        <a:ea typeface=""/>
        <a:cs typeface=""/>
      </a:majorFont>
      <a:minorFont>
        <a:latin typeface="Verdana"/>
        <a:ea typeface=""/>
        <a:cs typeface=""/>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Rijkshuisstijl Geel">
      <a:srgbClr val="F9E11E"/>
    </a:custClr>
    <a:custClr name="Rijkshuisstijl Donkergeel">
      <a:srgbClr val="FFB612"/>
    </a:custClr>
    <a:custClr name="Rijkshuisstijl Oranje">
      <a:srgbClr val="E17000"/>
    </a:custClr>
    <a:custClr name="Rijkshuisstijl Rood">
      <a:srgbClr val="D52B1E"/>
    </a:custClr>
    <a:custClr name="Rijkshuisstijl Robijnrood">
      <a:srgbClr val="CA005D"/>
    </a:custClr>
    <a:custClr name="Rijkshuisstijl Roze">
      <a:srgbClr val="F092CD"/>
    </a:custClr>
    <a:custClr name="Rijkshuisstijl Violet">
      <a:srgbClr val="A90061"/>
    </a:custClr>
    <a:custClr name="Rijkshuisstijl Paars">
      <a:srgbClr val="42145F"/>
    </a:custClr>
    <a:custClr name="Rijkshuisstijl Lichtblauw">
      <a:srgbClr val="8FCAE7"/>
    </a:custClr>
    <a:custClr name="Rijkshuisstijl Hemelblauw">
      <a:srgbClr val="007BC7"/>
    </a:custClr>
    <a:custClr name="Rijkshuisstijl Mintgroen">
      <a:srgbClr val="76D2B6"/>
    </a:custClr>
    <a:custClr name="Rijkshuisstijl Groen">
      <a:srgbClr val="39870C"/>
    </a:custClr>
    <a:custClr name="Rijkshuisstijl Mosgroen">
      <a:srgbClr val="777C00"/>
    </a:custClr>
    <a:custClr name="Rijkshuisstijl Donkergroen">
      <a:srgbClr val="275937"/>
    </a:custClr>
    <a:custClr name="Rijkshuisstijl Donkerbruin">
      <a:srgbClr val="673327"/>
    </a:custClr>
    <a:custClr name="Rijkshuisstijl Bruin">
      <a:srgbClr val="94710A"/>
    </a:custClr>
  </a:custClrLst>
</a:theme>
</file>

<file path=xl/worksheets/_rels/sheet1.xml.rels><?xml version="1.0" encoding="UTF-8" standalone="yes"?>
<Relationships xmlns="http://schemas.openxmlformats.org/package/2006/relationships"><Relationship Id="rId8" Type="http://schemas.openxmlformats.org/officeDocument/2006/relationships/hyperlink" Target="https://www.rivm.nl/bibliotheek/rapporten/2024-0006.pdf" TargetMode="External"/><Relationship Id="rId3" Type="http://schemas.openxmlformats.org/officeDocument/2006/relationships/hyperlink" Target="https://www.rivm.nl/bibliotheek/rapporten/KN-2024-0016.pdf" TargetMode="External"/><Relationship Id="rId7" Type="http://schemas.openxmlformats.org/officeDocument/2006/relationships/hyperlink" Target="https://www.rivm.nl/bibliotheek/rapporten/KU-2023-0024" TargetMode="External"/><Relationship Id="rId2" Type="http://schemas.openxmlformats.org/officeDocument/2006/relationships/hyperlink" Target="https://www.rivm.nl/bibliotheek/rapporten/KN-2024-0015.pdf" TargetMode="External"/><Relationship Id="rId1" Type="http://schemas.openxmlformats.org/officeDocument/2006/relationships/hyperlink" Target="https://www.rivm.nl/documenten/rivm-peq-tool" TargetMode="External"/><Relationship Id="rId6" Type="http://schemas.openxmlformats.org/officeDocument/2006/relationships/hyperlink" Target="https://www.rivm.nl/bibliotheek/rapporten/2022-0149.pdf" TargetMode="External"/><Relationship Id="rId11" Type="http://schemas.openxmlformats.org/officeDocument/2006/relationships/drawing" Target="../drawings/drawing1.xml"/><Relationship Id="rId5" Type="http://schemas.openxmlformats.org/officeDocument/2006/relationships/hyperlink" Target="https://www.rivm.nl/bibliotheek/rapporten/2022-0074.pdf" TargetMode="External"/><Relationship Id="rId10" Type="http://schemas.openxmlformats.org/officeDocument/2006/relationships/printerSettings" Target="../printerSettings/printerSettings1.bin"/><Relationship Id="rId4" Type="http://schemas.openxmlformats.org/officeDocument/2006/relationships/hyperlink" Target="https://www.rivm.nl/bibliotheek/rapporten/KN-2024-0017.pdf" TargetMode="External"/><Relationship Id="rId9" Type="http://schemas.openxmlformats.org/officeDocument/2006/relationships/hyperlink" Target="https://www.rivm.nl/publicaties/aanvulling-rpf-en-rbf-voor-pfas"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F7776-E561-46B6-B6E5-C6BAE8F59D17}">
  <dimension ref="B3:AA60"/>
  <sheetViews>
    <sheetView showGridLines="0" tabSelected="1" zoomScale="90" zoomScaleNormal="90" workbookViewId="0"/>
  </sheetViews>
  <sheetFormatPr defaultRowHeight="11.25" x14ac:dyDescent="0.15"/>
  <sheetData>
    <row r="3" spans="2:23" ht="12.75" customHeight="1" x14ac:dyDescent="0.15">
      <c r="B3" s="179" t="s">
        <v>153</v>
      </c>
      <c r="C3" s="180"/>
      <c r="D3" s="180"/>
      <c r="E3" s="180"/>
      <c r="F3" s="180"/>
      <c r="G3" s="180"/>
      <c r="H3" s="181"/>
      <c r="J3" s="198" t="s">
        <v>0</v>
      </c>
      <c r="K3" s="199"/>
      <c r="L3" s="199"/>
      <c r="M3" s="199"/>
      <c r="N3" s="199"/>
      <c r="O3" s="199"/>
      <c r="P3" s="199"/>
      <c r="Q3" s="199"/>
      <c r="R3" s="199"/>
      <c r="S3" s="199"/>
      <c r="T3" s="199"/>
      <c r="U3" s="199"/>
      <c r="V3" s="199"/>
      <c r="W3" s="200"/>
    </row>
    <row r="4" spans="2:23" ht="11.25" customHeight="1" x14ac:dyDescent="0.15">
      <c r="B4" s="182"/>
      <c r="C4" s="183"/>
      <c r="D4" s="183"/>
      <c r="E4" s="183"/>
      <c r="F4" s="183"/>
      <c r="G4" s="183"/>
      <c r="H4" s="184"/>
      <c r="J4" s="201"/>
      <c r="K4" s="202"/>
      <c r="L4" s="202"/>
      <c r="M4" s="202"/>
      <c r="N4" s="202"/>
      <c r="O4" s="202"/>
      <c r="P4" s="202"/>
      <c r="Q4" s="202"/>
      <c r="R4" s="202"/>
      <c r="S4" s="202"/>
      <c r="T4" s="202"/>
      <c r="U4" s="202"/>
      <c r="V4" s="202"/>
      <c r="W4" s="203"/>
    </row>
    <row r="5" spans="2:23" ht="11.25" customHeight="1" x14ac:dyDescent="0.15">
      <c r="B5" s="185"/>
      <c r="C5" s="186"/>
      <c r="D5" s="186"/>
      <c r="E5" s="186"/>
      <c r="F5" s="186"/>
      <c r="G5" s="186"/>
      <c r="H5" s="187"/>
      <c r="J5" s="204"/>
      <c r="K5" s="205"/>
      <c r="L5" s="205"/>
      <c r="M5" s="205"/>
      <c r="N5" s="205"/>
      <c r="O5" s="205"/>
      <c r="P5" s="205"/>
      <c r="Q5" s="205"/>
      <c r="R5" s="205"/>
      <c r="S5" s="205"/>
      <c r="T5" s="205"/>
      <c r="U5" s="205"/>
      <c r="V5" s="205"/>
      <c r="W5" s="206"/>
    </row>
    <row r="7" spans="2:23" x14ac:dyDescent="0.15">
      <c r="B7" s="96"/>
      <c r="C7" s="97"/>
      <c r="D7" s="97"/>
      <c r="E7" s="97"/>
      <c r="F7" s="97"/>
      <c r="G7" s="97"/>
      <c r="H7" s="97"/>
      <c r="I7" s="97"/>
      <c r="J7" s="97"/>
      <c r="K7" s="97"/>
      <c r="L7" s="97"/>
      <c r="M7" s="97"/>
      <c r="N7" s="97"/>
      <c r="O7" s="97"/>
      <c r="P7" s="97"/>
      <c r="Q7" s="97"/>
      <c r="R7" s="97"/>
      <c r="S7" s="97"/>
      <c r="T7" s="97"/>
      <c r="U7" s="97"/>
      <c r="V7" s="97"/>
      <c r="W7" s="67"/>
    </row>
    <row r="8" spans="2:23" x14ac:dyDescent="0.15">
      <c r="B8" s="66"/>
      <c r="W8" s="59"/>
    </row>
    <row r="9" spans="2:23" ht="11.25" customHeight="1" x14ac:dyDescent="0.15">
      <c r="B9" s="66"/>
      <c r="C9" s="142" t="s">
        <v>1</v>
      </c>
      <c r="D9" s="143"/>
      <c r="E9" s="143"/>
      <c r="F9" s="143"/>
      <c r="G9" s="143"/>
      <c r="H9" s="143"/>
      <c r="I9" s="143"/>
      <c r="J9" s="143"/>
      <c r="K9" s="143"/>
      <c r="L9" s="143"/>
      <c r="M9" s="143"/>
      <c r="N9" s="143"/>
      <c r="O9" s="143"/>
      <c r="P9" s="143"/>
      <c r="Q9" s="143"/>
      <c r="R9" s="143"/>
      <c r="S9" s="143"/>
      <c r="T9" s="143"/>
      <c r="U9" s="143"/>
      <c r="V9" s="144"/>
      <c r="W9" s="59"/>
    </row>
    <row r="10" spans="2:23" ht="12.75" customHeight="1" x14ac:dyDescent="0.15">
      <c r="B10" s="66"/>
      <c r="C10" s="145"/>
      <c r="D10" s="146"/>
      <c r="E10" s="146"/>
      <c r="F10" s="146"/>
      <c r="G10" s="146"/>
      <c r="H10" s="146"/>
      <c r="I10" s="146"/>
      <c r="J10" s="146"/>
      <c r="K10" s="146"/>
      <c r="L10" s="146"/>
      <c r="M10" s="146"/>
      <c r="N10" s="146"/>
      <c r="O10" s="146"/>
      <c r="P10" s="146"/>
      <c r="Q10" s="146"/>
      <c r="R10" s="146"/>
      <c r="S10" s="146"/>
      <c r="T10" s="146"/>
      <c r="U10" s="146"/>
      <c r="V10" s="147"/>
      <c r="W10" s="59"/>
    </row>
    <row r="11" spans="2:23" ht="12.75" customHeight="1" x14ac:dyDescent="0.15">
      <c r="B11" s="66"/>
      <c r="C11" s="145"/>
      <c r="D11" s="146"/>
      <c r="E11" s="146"/>
      <c r="F11" s="146"/>
      <c r="G11" s="146"/>
      <c r="H11" s="146"/>
      <c r="I11" s="146"/>
      <c r="J11" s="146"/>
      <c r="K11" s="146"/>
      <c r="L11" s="146"/>
      <c r="M11" s="146"/>
      <c r="N11" s="146"/>
      <c r="O11" s="146"/>
      <c r="P11" s="146"/>
      <c r="Q11" s="146"/>
      <c r="R11" s="146"/>
      <c r="S11" s="146"/>
      <c r="T11" s="146"/>
      <c r="U11" s="146"/>
      <c r="V11" s="147"/>
      <c r="W11" s="59"/>
    </row>
    <row r="12" spans="2:23" ht="12.75" customHeight="1" x14ac:dyDescent="0.15">
      <c r="B12" s="66"/>
      <c r="C12" s="148"/>
      <c r="D12" s="149"/>
      <c r="E12" s="149"/>
      <c r="F12" s="149"/>
      <c r="G12" s="149"/>
      <c r="H12" s="149"/>
      <c r="I12" s="149"/>
      <c r="J12" s="149"/>
      <c r="K12" s="149"/>
      <c r="L12" s="149"/>
      <c r="M12" s="149"/>
      <c r="N12" s="149"/>
      <c r="O12" s="149"/>
      <c r="P12" s="149"/>
      <c r="Q12" s="149"/>
      <c r="R12" s="149"/>
      <c r="S12" s="149"/>
      <c r="T12" s="149"/>
      <c r="U12" s="149"/>
      <c r="V12" s="150"/>
      <c r="W12" s="59"/>
    </row>
    <row r="13" spans="2:23" x14ac:dyDescent="0.15">
      <c r="B13" s="66"/>
      <c r="W13" s="59"/>
    </row>
    <row r="14" spans="2:23" x14ac:dyDescent="0.15">
      <c r="B14" s="66"/>
      <c r="C14" s="192" t="s">
        <v>2</v>
      </c>
      <c r="D14" s="193"/>
      <c r="E14" s="193"/>
      <c r="F14" s="193"/>
      <c r="G14" s="193"/>
      <c r="H14" s="193"/>
      <c r="I14" s="193"/>
      <c r="J14" s="193"/>
      <c r="K14" s="193"/>
      <c r="L14" s="193"/>
      <c r="M14" s="193"/>
      <c r="N14" s="193"/>
      <c r="O14" s="193"/>
      <c r="P14" s="193"/>
      <c r="Q14" s="193"/>
      <c r="R14" s="193"/>
      <c r="S14" s="193"/>
      <c r="T14" s="193"/>
      <c r="U14" s="193"/>
      <c r="V14" s="194"/>
      <c r="W14" s="59"/>
    </row>
    <row r="15" spans="2:23" x14ac:dyDescent="0.15">
      <c r="B15" s="66"/>
      <c r="C15" s="142" t="s">
        <v>3</v>
      </c>
      <c r="D15" s="143"/>
      <c r="E15" s="143"/>
      <c r="F15" s="143"/>
      <c r="G15" s="143"/>
      <c r="H15" s="143"/>
      <c r="I15" s="143"/>
      <c r="J15" s="143"/>
      <c r="K15" s="143"/>
      <c r="L15" s="143"/>
      <c r="M15" s="143"/>
      <c r="N15" s="143"/>
      <c r="O15" s="143"/>
      <c r="P15" s="143"/>
      <c r="Q15" s="143"/>
      <c r="R15" s="143"/>
      <c r="S15" s="143"/>
      <c r="T15" s="143"/>
      <c r="U15" s="143"/>
      <c r="V15" s="144"/>
      <c r="W15" s="59"/>
    </row>
    <row r="16" spans="2:23" ht="11.25" customHeight="1" x14ac:dyDescent="0.15">
      <c r="B16" s="66"/>
      <c r="C16" s="145"/>
      <c r="D16" s="207"/>
      <c r="E16" s="207"/>
      <c r="F16" s="207"/>
      <c r="G16" s="207"/>
      <c r="H16" s="207"/>
      <c r="I16" s="207"/>
      <c r="J16" s="207"/>
      <c r="K16" s="207"/>
      <c r="L16" s="207"/>
      <c r="M16" s="207"/>
      <c r="N16" s="207"/>
      <c r="O16" s="207"/>
      <c r="P16" s="207"/>
      <c r="Q16" s="207"/>
      <c r="R16" s="207"/>
      <c r="S16" s="207"/>
      <c r="T16" s="207"/>
      <c r="U16" s="207"/>
      <c r="V16" s="147"/>
      <c r="W16" s="59"/>
    </row>
    <row r="17" spans="2:23" x14ac:dyDescent="0.15">
      <c r="B17" s="66"/>
      <c r="C17" s="145"/>
      <c r="D17" s="207"/>
      <c r="E17" s="207"/>
      <c r="F17" s="207"/>
      <c r="G17" s="207"/>
      <c r="H17" s="207"/>
      <c r="I17" s="207"/>
      <c r="J17" s="207"/>
      <c r="K17" s="207"/>
      <c r="L17" s="207"/>
      <c r="M17" s="207"/>
      <c r="N17" s="207"/>
      <c r="O17" s="207"/>
      <c r="P17" s="207"/>
      <c r="Q17" s="207"/>
      <c r="R17" s="207"/>
      <c r="S17" s="207"/>
      <c r="T17" s="207"/>
      <c r="U17" s="207"/>
      <c r="V17" s="147"/>
      <c r="W17" s="59"/>
    </row>
    <row r="18" spans="2:23" ht="30" customHeight="1" x14ac:dyDescent="0.15">
      <c r="B18" s="66"/>
      <c r="C18" s="148" t="s">
        <v>4</v>
      </c>
      <c r="D18" s="149"/>
      <c r="E18" s="149"/>
      <c r="F18" s="149"/>
      <c r="G18" s="149"/>
      <c r="H18" s="149"/>
      <c r="I18" s="149"/>
      <c r="J18" s="149"/>
      <c r="K18" s="149"/>
      <c r="L18" s="149"/>
      <c r="M18" s="149"/>
      <c r="N18" s="149"/>
      <c r="O18" s="149"/>
      <c r="P18" s="149"/>
      <c r="Q18" s="149"/>
      <c r="R18" s="149"/>
      <c r="S18" s="149"/>
      <c r="T18" s="149"/>
      <c r="U18" s="149"/>
      <c r="V18" s="150"/>
      <c r="W18" s="59"/>
    </row>
    <row r="19" spans="2:23" x14ac:dyDescent="0.15">
      <c r="B19" s="66"/>
      <c r="W19" s="59"/>
    </row>
    <row r="20" spans="2:23" x14ac:dyDescent="0.15">
      <c r="B20" s="66"/>
      <c r="C20" s="195" t="s">
        <v>5</v>
      </c>
      <c r="D20" s="196"/>
      <c r="E20" s="196"/>
      <c r="F20" s="196"/>
      <c r="G20" s="196"/>
      <c r="H20" s="196"/>
      <c r="I20" s="196"/>
      <c r="J20" s="196"/>
      <c r="K20" s="196"/>
      <c r="L20" s="196"/>
      <c r="M20" s="196"/>
      <c r="N20" s="196"/>
      <c r="O20" s="196"/>
      <c r="P20" s="196"/>
      <c r="Q20" s="196"/>
      <c r="R20" s="196"/>
      <c r="S20" s="196"/>
      <c r="T20" s="196"/>
      <c r="U20" s="196"/>
      <c r="V20" s="197"/>
      <c r="W20" s="59"/>
    </row>
    <row r="21" spans="2:23" x14ac:dyDescent="0.15">
      <c r="B21" s="66"/>
      <c r="C21" s="188" t="s">
        <v>6</v>
      </c>
      <c r="D21" s="189"/>
      <c r="E21" s="189"/>
      <c r="F21" s="189"/>
      <c r="G21" s="189"/>
      <c r="H21" s="189"/>
      <c r="I21" s="189"/>
      <c r="J21" s="189"/>
      <c r="K21" s="189"/>
      <c r="L21" s="189"/>
      <c r="M21" s="189"/>
      <c r="N21" s="189"/>
      <c r="O21" s="189"/>
      <c r="P21" s="189"/>
      <c r="Q21" s="189"/>
      <c r="R21" s="189"/>
      <c r="S21" s="189"/>
      <c r="T21" s="189"/>
      <c r="U21" s="189"/>
      <c r="V21" s="190"/>
      <c r="W21" s="59"/>
    </row>
    <row r="22" spans="2:23" x14ac:dyDescent="0.15">
      <c r="B22" s="66"/>
      <c r="C22" s="136"/>
      <c r="D22" s="137"/>
      <c r="E22" s="137"/>
      <c r="F22" s="137"/>
      <c r="G22" s="137"/>
      <c r="H22" s="137"/>
      <c r="I22" s="137"/>
      <c r="J22" s="137"/>
      <c r="K22" s="137"/>
      <c r="L22" s="137"/>
      <c r="M22" s="137"/>
      <c r="N22" s="137"/>
      <c r="O22" s="137"/>
      <c r="P22" s="137"/>
      <c r="Q22" s="137"/>
      <c r="R22" s="137"/>
      <c r="S22" s="137"/>
      <c r="T22" s="137"/>
      <c r="U22" s="137"/>
      <c r="V22" s="138"/>
      <c r="W22" s="59"/>
    </row>
    <row r="23" spans="2:23" x14ac:dyDescent="0.15">
      <c r="B23" s="66"/>
      <c r="C23" s="136"/>
      <c r="D23" s="137"/>
      <c r="E23" s="137"/>
      <c r="F23" s="137"/>
      <c r="G23" s="137"/>
      <c r="H23" s="137"/>
      <c r="I23" s="137"/>
      <c r="J23" s="137"/>
      <c r="K23" s="137"/>
      <c r="L23" s="137"/>
      <c r="M23" s="137"/>
      <c r="N23" s="137"/>
      <c r="O23" s="137"/>
      <c r="P23" s="137"/>
      <c r="Q23" s="137"/>
      <c r="R23" s="137"/>
      <c r="S23" s="137"/>
      <c r="T23" s="137"/>
      <c r="U23" s="137"/>
      <c r="V23" s="138"/>
      <c r="W23" s="59"/>
    </row>
    <row r="24" spans="2:23" x14ac:dyDescent="0.15">
      <c r="B24" s="66"/>
      <c r="C24" s="191" t="s">
        <v>7</v>
      </c>
      <c r="D24" s="155"/>
      <c r="E24" s="155"/>
      <c r="F24" s="155"/>
      <c r="G24" s="155"/>
      <c r="H24" s="155"/>
      <c r="I24" s="155"/>
      <c r="J24" s="155"/>
      <c r="K24" s="155"/>
      <c r="L24" s="155"/>
      <c r="M24" s="155"/>
      <c r="N24" s="155"/>
      <c r="O24" s="155"/>
      <c r="P24" s="155"/>
      <c r="Q24" s="155"/>
      <c r="R24" s="155"/>
      <c r="S24" s="155"/>
      <c r="T24" s="155"/>
      <c r="U24" s="155"/>
      <c r="V24" s="168"/>
      <c r="W24" s="59"/>
    </row>
    <row r="25" spans="2:23" ht="11.25" customHeight="1" x14ac:dyDescent="0.15">
      <c r="B25" s="66"/>
      <c r="C25" s="167"/>
      <c r="D25" s="155"/>
      <c r="E25" s="155"/>
      <c r="F25" s="155"/>
      <c r="G25" s="155"/>
      <c r="H25" s="155"/>
      <c r="I25" s="155"/>
      <c r="J25" s="155"/>
      <c r="K25" s="155"/>
      <c r="L25" s="155"/>
      <c r="M25" s="155"/>
      <c r="N25" s="155"/>
      <c r="O25" s="155"/>
      <c r="P25" s="155"/>
      <c r="Q25" s="155"/>
      <c r="R25" s="155"/>
      <c r="S25" s="155"/>
      <c r="T25" s="155"/>
      <c r="U25" s="155"/>
      <c r="V25" s="168"/>
      <c r="W25" s="59"/>
    </row>
    <row r="26" spans="2:23" x14ac:dyDescent="0.15">
      <c r="B26" s="66"/>
      <c r="C26" s="167"/>
      <c r="D26" s="155"/>
      <c r="E26" s="155"/>
      <c r="F26" s="155"/>
      <c r="G26" s="155"/>
      <c r="H26" s="155"/>
      <c r="I26" s="155"/>
      <c r="J26" s="155"/>
      <c r="K26" s="155"/>
      <c r="L26" s="155"/>
      <c r="M26" s="155"/>
      <c r="N26" s="155"/>
      <c r="O26" s="155"/>
      <c r="P26" s="155"/>
      <c r="Q26" s="155"/>
      <c r="R26" s="155"/>
      <c r="S26" s="155"/>
      <c r="T26" s="155"/>
      <c r="U26" s="155"/>
      <c r="V26" s="168"/>
      <c r="W26" s="59"/>
    </row>
    <row r="27" spans="2:23" ht="11.25" customHeight="1" x14ac:dyDescent="0.15">
      <c r="B27" s="66"/>
      <c r="C27" s="139" t="s">
        <v>8</v>
      </c>
      <c r="D27" s="140"/>
      <c r="E27" s="140"/>
      <c r="F27" s="140"/>
      <c r="G27" s="140"/>
      <c r="H27" s="140"/>
      <c r="I27" s="140"/>
      <c r="J27" s="140"/>
      <c r="K27" s="140"/>
      <c r="L27" s="140"/>
      <c r="M27" s="140"/>
      <c r="N27" s="140"/>
      <c r="O27" s="140"/>
      <c r="P27" s="140"/>
      <c r="Q27" s="140"/>
      <c r="R27" s="140"/>
      <c r="S27" s="140"/>
      <c r="T27" s="140"/>
      <c r="U27" s="140"/>
      <c r="V27" s="141"/>
      <c r="W27" s="59"/>
    </row>
    <row r="28" spans="2:23" x14ac:dyDescent="0.15">
      <c r="B28" s="66"/>
      <c r="C28" s="139"/>
      <c r="D28" s="140"/>
      <c r="E28" s="140"/>
      <c r="F28" s="140"/>
      <c r="G28" s="140"/>
      <c r="H28" s="140"/>
      <c r="I28" s="140"/>
      <c r="J28" s="140"/>
      <c r="K28" s="140"/>
      <c r="L28" s="140"/>
      <c r="M28" s="140"/>
      <c r="N28" s="140"/>
      <c r="O28" s="140"/>
      <c r="P28" s="140"/>
      <c r="Q28" s="140"/>
      <c r="R28" s="140"/>
      <c r="S28" s="140"/>
      <c r="T28" s="140"/>
      <c r="U28" s="140"/>
      <c r="V28" s="141"/>
      <c r="W28" s="59"/>
    </row>
    <row r="29" spans="2:23" x14ac:dyDescent="0.15">
      <c r="B29" s="66"/>
      <c r="C29" s="136" t="s">
        <v>9</v>
      </c>
      <c r="D29" s="137"/>
      <c r="E29" s="137"/>
      <c r="F29" s="137"/>
      <c r="G29" s="137"/>
      <c r="H29" s="137"/>
      <c r="I29" s="137"/>
      <c r="J29" s="137"/>
      <c r="K29" s="137"/>
      <c r="L29" s="137"/>
      <c r="M29" s="137"/>
      <c r="N29" s="137"/>
      <c r="O29" s="137"/>
      <c r="P29" s="137"/>
      <c r="Q29" s="137"/>
      <c r="R29" s="137"/>
      <c r="S29" s="137"/>
      <c r="T29" s="137"/>
      <c r="U29" s="137"/>
      <c r="V29" s="138"/>
      <c r="W29" s="59"/>
    </row>
    <row r="30" spans="2:23" ht="11.25" customHeight="1" x14ac:dyDescent="0.15">
      <c r="B30" s="66"/>
      <c r="C30" s="136"/>
      <c r="D30" s="137"/>
      <c r="E30" s="137"/>
      <c r="F30" s="137"/>
      <c r="G30" s="137"/>
      <c r="H30" s="137"/>
      <c r="I30" s="137"/>
      <c r="J30" s="137"/>
      <c r="K30" s="137"/>
      <c r="L30" s="137"/>
      <c r="M30" s="137"/>
      <c r="N30" s="137"/>
      <c r="O30" s="137"/>
      <c r="P30" s="137"/>
      <c r="Q30" s="137"/>
      <c r="R30" s="137"/>
      <c r="S30" s="137"/>
      <c r="T30" s="137"/>
      <c r="U30" s="137"/>
      <c r="V30" s="138"/>
      <c r="W30" s="59"/>
    </row>
    <row r="31" spans="2:23" x14ac:dyDescent="0.15">
      <c r="B31" s="66"/>
      <c r="C31" s="163" t="s">
        <v>10</v>
      </c>
      <c r="D31" s="164"/>
      <c r="E31" s="164"/>
      <c r="F31" s="164"/>
      <c r="G31" s="164"/>
      <c r="H31" s="164"/>
      <c r="I31" s="164"/>
      <c r="J31" s="164"/>
      <c r="K31" s="164"/>
      <c r="L31" s="164"/>
      <c r="M31" s="164"/>
      <c r="N31" s="164"/>
      <c r="O31" s="164"/>
      <c r="P31" s="164"/>
      <c r="Q31" s="164"/>
      <c r="R31" s="164"/>
      <c r="S31" s="164"/>
      <c r="T31" s="164"/>
      <c r="U31" s="164"/>
      <c r="V31" s="165"/>
      <c r="W31" s="59"/>
    </row>
    <row r="32" spans="2:23" x14ac:dyDescent="0.15">
      <c r="B32" s="66"/>
      <c r="C32" s="166"/>
      <c r="D32" s="164"/>
      <c r="E32" s="164"/>
      <c r="F32" s="164"/>
      <c r="G32" s="164"/>
      <c r="H32" s="164"/>
      <c r="I32" s="164"/>
      <c r="J32" s="164"/>
      <c r="K32" s="164"/>
      <c r="L32" s="164"/>
      <c r="M32" s="164"/>
      <c r="N32" s="164"/>
      <c r="O32" s="164"/>
      <c r="P32" s="164"/>
      <c r="Q32" s="164"/>
      <c r="R32" s="164"/>
      <c r="S32" s="164"/>
      <c r="T32" s="164"/>
      <c r="U32" s="164"/>
      <c r="V32" s="165"/>
      <c r="W32" s="59"/>
    </row>
    <row r="33" spans="2:27" x14ac:dyDescent="0.15">
      <c r="B33" s="66"/>
      <c r="C33" s="166"/>
      <c r="D33" s="164"/>
      <c r="E33" s="164"/>
      <c r="F33" s="164"/>
      <c r="G33" s="164"/>
      <c r="H33" s="164"/>
      <c r="I33" s="164"/>
      <c r="J33" s="164"/>
      <c r="K33" s="164"/>
      <c r="L33" s="164"/>
      <c r="M33" s="164"/>
      <c r="N33" s="164"/>
      <c r="O33" s="164"/>
      <c r="P33" s="164"/>
      <c r="Q33" s="164"/>
      <c r="R33" s="164"/>
      <c r="S33" s="164"/>
      <c r="T33" s="164"/>
      <c r="U33" s="164"/>
      <c r="V33" s="165"/>
      <c r="W33" s="59"/>
    </row>
    <row r="34" spans="2:27" x14ac:dyDescent="0.15">
      <c r="B34" s="66"/>
      <c r="C34" s="167" t="s">
        <v>11</v>
      </c>
      <c r="D34" s="155"/>
      <c r="E34" s="155"/>
      <c r="F34" s="155"/>
      <c r="G34" s="155"/>
      <c r="H34" s="155"/>
      <c r="I34" s="155"/>
      <c r="J34" s="155"/>
      <c r="K34" s="155"/>
      <c r="L34" s="155"/>
      <c r="M34" s="155"/>
      <c r="N34" s="155"/>
      <c r="O34" s="155"/>
      <c r="P34" s="155"/>
      <c r="Q34" s="155"/>
      <c r="R34" s="155"/>
      <c r="S34" s="155"/>
      <c r="T34" s="155"/>
      <c r="U34" s="155"/>
      <c r="V34" s="168"/>
      <c r="W34" s="59"/>
    </row>
    <row r="35" spans="2:27" x14ac:dyDescent="0.15">
      <c r="B35" s="66"/>
      <c r="C35" s="169"/>
      <c r="D35" s="170"/>
      <c r="E35" s="170"/>
      <c r="F35" s="170"/>
      <c r="G35" s="170"/>
      <c r="H35" s="170"/>
      <c r="I35" s="170"/>
      <c r="J35" s="170"/>
      <c r="K35" s="170"/>
      <c r="L35" s="170"/>
      <c r="M35" s="170"/>
      <c r="N35" s="170"/>
      <c r="O35" s="170"/>
      <c r="P35" s="170"/>
      <c r="Q35" s="170"/>
      <c r="R35" s="170"/>
      <c r="S35" s="170"/>
      <c r="T35" s="170"/>
      <c r="U35" s="170"/>
      <c r="V35" s="171"/>
      <c r="W35" s="59"/>
      <c r="AA35" t="s">
        <v>12</v>
      </c>
    </row>
    <row r="36" spans="2:27" x14ac:dyDescent="0.15">
      <c r="B36" s="66"/>
      <c r="W36" s="59"/>
    </row>
    <row r="37" spans="2:27" x14ac:dyDescent="0.15">
      <c r="B37" s="66"/>
      <c r="C37" s="87" t="s">
        <v>13</v>
      </c>
      <c r="D37" s="88"/>
      <c r="E37" s="88"/>
      <c r="F37" s="88"/>
      <c r="G37" s="88"/>
      <c r="H37" s="88"/>
      <c r="I37" s="88"/>
      <c r="J37" s="88"/>
      <c r="K37" s="88"/>
      <c r="L37" s="88"/>
      <c r="M37" s="88"/>
      <c r="N37" s="88"/>
      <c r="O37" s="88"/>
      <c r="P37" s="88"/>
      <c r="Q37" s="88"/>
      <c r="R37" s="88"/>
      <c r="S37" s="88"/>
      <c r="T37" s="88"/>
      <c r="U37" s="88"/>
      <c r="V37" s="89"/>
      <c r="W37" s="59"/>
    </row>
    <row r="38" spans="2:27" x14ac:dyDescent="0.15">
      <c r="B38" s="66"/>
      <c r="C38" s="176" t="s">
        <v>14</v>
      </c>
      <c r="D38" s="177"/>
      <c r="E38" s="177"/>
      <c r="F38" s="177"/>
      <c r="G38" s="177"/>
      <c r="H38" s="177"/>
      <c r="I38" s="177"/>
      <c r="J38" s="177"/>
      <c r="K38" s="177"/>
      <c r="L38" s="177"/>
      <c r="M38" s="177"/>
      <c r="N38" s="177"/>
      <c r="O38" s="177"/>
      <c r="P38" s="177"/>
      <c r="Q38" s="177"/>
      <c r="R38" s="177"/>
      <c r="S38" s="177"/>
      <c r="T38" s="177"/>
      <c r="U38" s="177"/>
      <c r="V38" s="178"/>
      <c r="W38" s="59"/>
    </row>
    <row r="39" spans="2:27" x14ac:dyDescent="0.15">
      <c r="B39" s="66"/>
      <c r="C39" s="151" t="s">
        <v>15</v>
      </c>
      <c r="D39" s="152"/>
      <c r="E39" s="152"/>
      <c r="F39" s="152"/>
      <c r="G39" s="152"/>
      <c r="H39" s="152"/>
      <c r="I39" s="152"/>
      <c r="J39" s="152"/>
      <c r="K39" s="152"/>
      <c r="L39" s="152"/>
      <c r="M39" s="152"/>
      <c r="N39" s="152"/>
      <c r="O39" s="152"/>
      <c r="P39" s="152"/>
      <c r="Q39" s="152"/>
      <c r="R39" s="152"/>
      <c r="S39" s="152"/>
      <c r="T39" s="152"/>
      <c r="U39" s="152"/>
      <c r="V39" s="153"/>
      <c r="W39" s="59"/>
    </row>
    <row r="40" spans="2:27" x14ac:dyDescent="0.15">
      <c r="B40" s="66"/>
      <c r="C40" s="151" t="s">
        <v>152</v>
      </c>
      <c r="D40" s="152"/>
      <c r="E40" s="152"/>
      <c r="F40" s="152"/>
      <c r="G40" s="152"/>
      <c r="H40" s="152"/>
      <c r="I40" s="152"/>
      <c r="J40" s="152"/>
      <c r="K40" s="152"/>
      <c r="L40" s="152"/>
      <c r="M40" s="152"/>
      <c r="N40" s="152"/>
      <c r="O40" s="152"/>
      <c r="P40" s="152"/>
      <c r="Q40" s="152"/>
      <c r="R40" s="152"/>
      <c r="S40" s="152"/>
      <c r="T40" s="152"/>
      <c r="U40" s="152"/>
      <c r="V40" s="153"/>
      <c r="W40" s="59"/>
    </row>
    <row r="41" spans="2:27" x14ac:dyDescent="0.15">
      <c r="B41" s="66"/>
      <c r="C41" s="172" t="s">
        <v>16</v>
      </c>
      <c r="D41" s="173"/>
      <c r="E41" s="173"/>
      <c r="F41" s="173"/>
      <c r="G41" s="173"/>
      <c r="H41" s="173"/>
      <c r="I41" s="173"/>
      <c r="J41" s="173"/>
      <c r="K41" s="173"/>
      <c r="L41" s="173"/>
      <c r="M41" s="173"/>
      <c r="N41" s="173"/>
      <c r="O41" s="173"/>
      <c r="P41" s="173"/>
      <c r="Q41" s="173"/>
      <c r="R41" s="173"/>
      <c r="S41" s="173"/>
      <c r="T41" s="173"/>
      <c r="U41" s="173"/>
      <c r="V41" s="174"/>
      <c r="W41" s="59"/>
    </row>
    <row r="42" spans="2:27" ht="14.25" customHeight="1" x14ac:dyDescent="0.15">
      <c r="B42" s="66"/>
      <c r="C42" s="172"/>
      <c r="D42" s="173"/>
      <c r="E42" s="173"/>
      <c r="F42" s="173"/>
      <c r="G42" s="173"/>
      <c r="H42" s="173"/>
      <c r="I42" s="173"/>
      <c r="J42" s="173"/>
      <c r="K42" s="173"/>
      <c r="L42" s="173"/>
      <c r="M42" s="173"/>
      <c r="N42" s="173"/>
      <c r="O42" s="173"/>
      <c r="P42" s="173"/>
      <c r="Q42" s="173"/>
      <c r="R42" s="173"/>
      <c r="S42" s="173"/>
      <c r="T42" s="173"/>
      <c r="U42" s="173"/>
      <c r="V42" s="174"/>
      <c r="W42" s="59"/>
    </row>
    <row r="43" spans="2:27" x14ac:dyDescent="0.15">
      <c r="B43" s="66"/>
      <c r="C43" s="166" t="s">
        <v>17</v>
      </c>
      <c r="D43" s="175"/>
      <c r="E43" s="175"/>
      <c r="F43" s="175"/>
      <c r="G43" s="175"/>
      <c r="H43" s="175"/>
      <c r="I43" s="175"/>
      <c r="J43" s="175"/>
      <c r="K43" s="175"/>
      <c r="L43" s="175"/>
      <c r="M43" s="175"/>
      <c r="N43" s="175"/>
      <c r="O43" s="175"/>
      <c r="P43" s="175"/>
      <c r="Q43" s="175"/>
      <c r="R43" s="175"/>
      <c r="S43" s="175"/>
      <c r="T43" s="175"/>
      <c r="U43" s="175"/>
      <c r="V43" s="165"/>
      <c r="W43" s="59"/>
    </row>
    <row r="44" spans="2:27" ht="14.25" customHeight="1" x14ac:dyDescent="0.15">
      <c r="B44" s="66"/>
      <c r="C44" s="166"/>
      <c r="D44" s="175"/>
      <c r="E44" s="175"/>
      <c r="F44" s="175"/>
      <c r="G44" s="175"/>
      <c r="H44" s="175"/>
      <c r="I44" s="175"/>
      <c r="J44" s="175"/>
      <c r="K44" s="175"/>
      <c r="L44" s="175"/>
      <c r="M44" s="175"/>
      <c r="N44" s="175"/>
      <c r="O44" s="175"/>
      <c r="P44" s="175"/>
      <c r="Q44" s="175"/>
      <c r="R44" s="175"/>
      <c r="S44" s="175"/>
      <c r="T44" s="175"/>
      <c r="U44" s="175"/>
      <c r="V44" s="165"/>
      <c r="W44" s="59"/>
    </row>
    <row r="45" spans="2:27" ht="14.25" customHeight="1" x14ac:dyDescent="0.15">
      <c r="B45" s="66"/>
      <c r="C45" s="151" t="s">
        <v>151</v>
      </c>
      <c r="D45" s="152"/>
      <c r="E45" s="152"/>
      <c r="F45" s="152"/>
      <c r="G45" s="152"/>
      <c r="H45" s="152"/>
      <c r="I45" s="152"/>
      <c r="J45" s="152"/>
      <c r="K45" s="152"/>
      <c r="L45" s="152"/>
      <c r="M45" s="152"/>
      <c r="N45" s="152"/>
      <c r="O45" s="152"/>
      <c r="P45" s="152"/>
      <c r="Q45" s="152"/>
      <c r="R45" s="152"/>
      <c r="S45" s="152"/>
      <c r="T45" s="152"/>
      <c r="U45" s="152"/>
      <c r="V45" s="153"/>
      <c r="W45" s="59"/>
    </row>
    <row r="46" spans="2:27" ht="14.25" customHeight="1" x14ac:dyDescent="0.15">
      <c r="B46" s="66"/>
      <c r="C46" s="157" t="s">
        <v>150</v>
      </c>
      <c r="D46" s="158"/>
      <c r="E46" s="158"/>
      <c r="F46" s="158"/>
      <c r="G46" s="158"/>
      <c r="H46" s="158"/>
      <c r="I46" s="158"/>
      <c r="J46" s="158"/>
      <c r="K46" s="158"/>
      <c r="L46" s="158"/>
      <c r="M46" s="158"/>
      <c r="N46" s="158"/>
      <c r="O46" s="158"/>
      <c r="P46" s="158"/>
      <c r="Q46" s="158"/>
      <c r="R46" s="158"/>
      <c r="S46" s="158"/>
      <c r="T46" s="158"/>
      <c r="U46" s="158"/>
      <c r="V46" s="159"/>
      <c r="W46" s="59"/>
    </row>
    <row r="47" spans="2:27" ht="14.25" customHeight="1" x14ac:dyDescent="0.15">
      <c r="B47" s="66"/>
      <c r="C47" s="160" t="s">
        <v>18</v>
      </c>
      <c r="D47" s="161"/>
      <c r="E47" s="161"/>
      <c r="F47" s="161"/>
      <c r="G47" s="161"/>
      <c r="H47" s="161"/>
      <c r="I47" s="161"/>
      <c r="J47" s="161"/>
      <c r="K47" s="161"/>
      <c r="L47" s="161"/>
      <c r="M47" s="161"/>
      <c r="N47" s="161"/>
      <c r="O47" s="161"/>
      <c r="P47" s="161"/>
      <c r="Q47" s="161"/>
      <c r="R47" s="161"/>
      <c r="S47" s="161"/>
      <c r="T47" s="161"/>
      <c r="U47" s="161"/>
      <c r="V47" s="162"/>
      <c r="W47" s="59"/>
    </row>
    <row r="48" spans="2:27" x14ac:dyDescent="0.15">
      <c r="B48" s="66"/>
      <c r="W48" s="59"/>
    </row>
    <row r="49" spans="2:23" x14ac:dyDescent="0.15">
      <c r="B49" s="66"/>
      <c r="C49" s="90" t="s">
        <v>19</v>
      </c>
      <c r="D49" s="91"/>
      <c r="E49" s="91"/>
      <c r="F49" s="91"/>
      <c r="G49" s="91"/>
      <c r="H49" s="91"/>
      <c r="I49" s="91"/>
      <c r="J49" s="91"/>
      <c r="K49" s="91"/>
      <c r="L49" s="91"/>
      <c r="M49" s="91"/>
      <c r="N49" s="91"/>
      <c r="O49" s="91"/>
      <c r="P49" s="91"/>
      <c r="Q49" s="91"/>
      <c r="R49" s="91"/>
      <c r="S49" s="91"/>
      <c r="T49" s="91"/>
      <c r="U49" s="91"/>
      <c r="V49" s="92"/>
      <c r="W49" s="59"/>
    </row>
    <row r="50" spans="2:23" x14ac:dyDescent="0.15">
      <c r="B50" s="66"/>
      <c r="C50" s="66" t="s">
        <v>20</v>
      </c>
      <c r="V50" s="59"/>
      <c r="W50" s="59"/>
    </row>
    <row r="51" spans="2:23" x14ac:dyDescent="0.15">
      <c r="B51" s="66"/>
      <c r="C51" s="66" t="s">
        <v>21</v>
      </c>
      <c r="V51" s="59"/>
      <c r="W51" s="59"/>
    </row>
    <row r="52" spans="2:23" ht="11.25" customHeight="1" x14ac:dyDescent="0.15">
      <c r="B52" s="66"/>
      <c r="C52" s="154" t="s">
        <v>154</v>
      </c>
      <c r="D52" s="155"/>
      <c r="E52" s="155"/>
      <c r="F52" s="155"/>
      <c r="G52" s="155"/>
      <c r="H52" s="155"/>
      <c r="I52" s="155"/>
      <c r="J52" s="155"/>
      <c r="K52" s="155"/>
      <c r="L52" s="155"/>
      <c r="M52" s="155"/>
      <c r="N52" s="155"/>
      <c r="O52" s="155"/>
      <c r="P52" s="155"/>
      <c r="Q52" s="155"/>
      <c r="R52" s="155"/>
      <c r="S52" s="155"/>
      <c r="T52" s="155"/>
      <c r="U52" s="155"/>
      <c r="V52" s="156"/>
      <c r="W52" s="59"/>
    </row>
    <row r="53" spans="2:23" x14ac:dyDescent="0.15">
      <c r="B53" s="66"/>
      <c r="C53" s="154"/>
      <c r="D53" s="155"/>
      <c r="E53" s="155"/>
      <c r="F53" s="155"/>
      <c r="G53" s="155"/>
      <c r="H53" s="155"/>
      <c r="I53" s="155"/>
      <c r="J53" s="155"/>
      <c r="K53" s="155"/>
      <c r="L53" s="155"/>
      <c r="M53" s="155"/>
      <c r="N53" s="155"/>
      <c r="O53" s="155"/>
      <c r="P53" s="155"/>
      <c r="Q53" s="155"/>
      <c r="R53" s="155"/>
      <c r="S53" s="155"/>
      <c r="T53" s="155"/>
      <c r="U53" s="155"/>
      <c r="V53" s="156"/>
      <c r="W53" s="59"/>
    </row>
    <row r="54" spans="2:23" x14ac:dyDescent="0.15">
      <c r="B54" s="66"/>
      <c r="C54" s="154"/>
      <c r="D54" s="155"/>
      <c r="E54" s="155"/>
      <c r="F54" s="155"/>
      <c r="G54" s="155"/>
      <c r="H54" s="155"/>
      <c r="I54" s="155"/>
      <c r="J54" s="155"/>
      <c r="K54" s="155"/>
      <c r="L54" s="155"/>
      <c r="M54" s="155"/>
      <c r="N54" s="155"/>
      <c r="O54" s="155"/>
      <c r="P54" s="155"/>
      <c r="Q54" s="155"/>
      <c r="R54" s="155"/>
      <c r="S54" s="155"/>
      <c r="T54" s="155"/>
      <c r="U54" s="155"/>
      <c r="V54" s="156"/>
      <c r="W54" s="59"/>
    </row>
    <row r="55" spans="2:23" x14ac:dyDescent="0.15">
      <c r="B55" s="66"/>
      <c r="C55" s="154"/>
      <c r="D55" s="155"/>
      <c r="E55" s="155"/>
      <c r="F55" s="155"/>
      <c r="G55" s="155"/>
      <c r="H55" s="155"/>
      <c r="I55" s="155"/>
      <c r="J55" s="155"/>
      <c r="K55" s="155"/>
      <c r="L55" s="155"/>
      <c r="M55" s="155"/>
      <c r="N55" s="155"/>
      <c r="O55" s="155"/>
      <c r="P55" s="155"/>
      <c r="Q55" s="155"/>
      <c r="R55" s="155"/>
      <c r="S55" s="155"/>
      <c r="T55" s="155"/>
      <c r="U55" s="155"/>
      <c r="V55" s="156"/>
      <c r="W55" s="59"/>
    </row>
    <row r="56" spans="2:23" ht="14.25" customHeight="1" x14ac:dyDescent="0.15">
      <c r="B56" s="66"/>
      <c r="C56" s="154"/>
      <c r="D56" s="155"/>
      <c r="E56" s="155"/>
      <c r="F56" s="155"/>
      <c r="G56" s="155"/>
      <c r="H56" s="155"/>
      <c r="I56" s="155"/>
      <c r="J56" s="155"/>
      <c r="K56" s="155"/>
      <c r="L56" s="155"/>
      <c r="M56" s="155"/>
      <c r="N56" s="155"/>
      <c r="O56" s="155"/>
      <c r="P56" s="155"/>
      <c r="Q56" s="155"/>
      <c r="R56" s="155"/>
      <c r="S56" s="155"/>
      <c r="T56" s="155"/>
      <c r="U56" s="155"/>
      <c r="V56" s="156"/>
      <c r="W56" s="59"/>
    </row>
    <row r="57" spans="2:23" x14ac:dyDescent="0.15">
      <c r="B57" s="66"/>
      <c r="C57" s="154"/>
      <c r="D57" s="155"/>
      <c r="E57" s="155"/>
      <c r="F57" s="155"/>
      <c r="G57" s="155"/>
      <c r="H57" s="155"/>
      <c r="I57" s="155"/>
      <c r="J57" s="155"/>
      <c r="K57" s="155"/>
      <c r="L57" s="155"/>
      <c r="M57" s="155"/>
      <c r="N57" s="155"/>
      <c r="O57" s="155"/>
      <c r="P57" s="155"/>
      <c r="Q57" s="155"/>
      <c r="R57" s="155"/>
      <c r="S57" s="155"/>
      <c r="T57" s="155"/>
      <c r="U57" s="155"/>
      <c r="V57" s="156"/>
      <c r="W57" s="59"/>
    </row>
    <row r="58" spans="2:23" x14ac:dyDescent="0.15">
      <c r="B58" s="66"/>
      <c r="C58" s="93"/>
      <c r="D58" s="94"/>
      <c r="E58" s="94"/>
      <c r="F58" s="94"/>
      <c r="G58" s="94"/>
      <c r="H58" s="94"/>
      <c r="I58" s="94"/>
      <c r="J58" s="94"/>
      <c r="K58" s="94"/>
      <c r="L58" s="94"/>
      <c r="M58" s="94"/>
      <c r="N58" s="94"/>
      <c r="O58" s="94"/>
      <c r="P58" s="94"/>
      <c r="Q58" s="94"/>
      <c r="R58" s="94"/>
      <c r="S58" s="94"/>
      <c r="T58" s="94"/>
      <c r="U58" s="94"/>
      <c r="V58" s="95"/>
      <c r="W58" s="59"/>
    </row>
    <row r="59" spans="2:23" x14ac:dyDescent="0.15">
      <c r="B59" s="66"/>
      <c r="W59" s="59"/>
    </row>
    <row r="60" spans="2:23" x14ac:dyDescent="0.15">
      <c r="B60" s="93"/>
      <c r="C60" s="94"/>
      <c r="D60" s="94"/>
      <c r="E60" s="94"/>
      <c r="F60" s="94"/>
      <c r="G60" s="94"/>
      <c r="H60" s="94"/>
      <c r="I60" s="94"/>
      <c r="J60" s="94"/>
      <c r="K60" s="94"/>
      <c r="L60" s="94"/>
      <c r="M60" s="94"/>
      <c r="N60" s="94"/>
      <c r="O60" s="94"/>
      <c r="P60" s="94"/>
      <c r="Q60" s="94"/>
      <c r="R60" s="94"/>
      <c r="S60" s="94"/>
      <c r="T60" s="94"/>
      <c r="U60" s="94"/>
      <c r="V60" s="94"/>
      <c r="W60" s="95"/>
    </row>
  </sheetData>
  <mergeCells count="22">
    <mergeCell ref="B3:H5"/>
    <mergeCell ref="C21:V23"/>
    <mergeCell ref="C24:V26"/>
    <mergeCell ref="C14:V14"/>
    <mergeCell ref="C20:V20"/>
    <mergeCell ref="J3:W5"/>
    <mergeCell ref="C15:V17"/>
    <mergeCell ref="C18:V18"/>
    <mergeCell ref="C29:V30"/>
    <mergeCell ref="C27:V28"/>
    <mergeCell ref="C9:V12"/>
    <mergeCell ref="C45:V45"/>
    <mergeCell ref="C52:V57"/>
    <mergeCell ref="C46:V46"/>
    <mergeCell ref="C47:V47"/>
    <mergeCell ref="C31:V33"/>
    <mergeCell ref="C34:V35"/>
    <mergeCell ref="C41:V42"/>
    <mergeCell ref="C43:V44"/>
    <mergeCell ref="C39:V39"/>
    <mergeCell ref="C38:V38"/>
    <mergeCell ref="C40:V40"/>
  </mergeCells>
  <hyperlinks>
    <hyperlink ref="C31:V33" r:id="rId1" display="Na uitbreng van deze versie van de tool kunnen RPFs en RBFs beschikbaar komen voor PFAS waarvoor eerder nog geen RPF of RBF beschikbaar was. Daarnaast kunnen bestaande RPFs en RBFs veranderen. Controleer daarom altijd of er een nieuwe versie van de tool beschikbaar is op de RIVM-website." xr:uid="{7C8CB8A9-3262-44D0-8B43-C8E48BC3ACA5}"/>
    <hyperlink ref="C38" r:id="rId2" xr:uid="{633C99B4-0519-45B1-8F2E-868B193DC368}"/>
    <hyperlink ref="C39" r:id="rId3" xr:uid="{B6BEAC60-1B37-41B5-B567-45F43A43073B}"/>
    <hyperlink ref="C40" r:id="rId4" xr:uid="{A36710B0-5D9D-489F-9527-09F59F18DF15}"/>
    <hyperlink ref="C41" r:id="rId5" xr:uid="{02A5FB72-7C14-44AD-B2E5-49B074F35F01}"/>
    <hyperlink ref="C43:V44" r:id="rId6" display="[5] Van der Aa NGFM, Hartmann J, Smit CE. 2022. PFAS in Nederlands drinkwater vergeleken met de nieuwe Europese Drinkwaterrichtlijn en relatie met gezondheidskundige grenswaarde van EFSA. RIVM-briefrapport 2022-0149. https://www.rivm.nl/bibliotheek/rapporten/2022-0149.pdf" xr:uid="{70987411-58AA-4DC1-A1BD-49A9A027D4B8}"/>
    <hyperlink ref="C47:V47" r:id="rId7" display="[8] Hartman J, Bokkers BGH, Smit CE. 2023. Werkwijze toetsing PFAS in drinkwatermonsters. RIVM-kennisupdate KU-2023-0024. https://www.rivm.nl/bibliotheek/rapporten/KU-2023-0024" xr:uid="{F3D1CD3C-0F61-41F6-911F-66B3B2CC572F}"/>
    <hyperlink ref="C45:V45" r:id="rId8" display="[6] Geraets L, Bokkers BGH. 2024. Advieswaarden PFAS in zwemwater. RIVM-briefrapport 2024-0006. https://www.rivm.nl/bibliotheek/rapporten/2024-0006.pdf" xr:uid="{261AD7C6-F918-4FCA-A01F-47DDA2D70B96}"/>
    <hyperlink ref="C46:V46" r:id="rId9" display="[7] Smit CE, Verbruggen EMJ, Bokkers BGH. 2025. Aanvulling RPF’s en RBF’s voor PFAS. RIVM-kennisnotitie KN-2025-0053. https://www.rivm.nl/publicaties/aanvulling-rpf-en-rbf-voor-pfas" xr:uid="{751E999C-2BE9-4270-B86E-0A5291A1127E}"/>
  </hyperlinks>
  <pageMargins left="0.7" right="0.7" top="0.75" bottom="0.75" header="0.3" footer="0.3"/>
  <pageSetup orientation="portrait" horizontalDpi="1200" verticalDpi="1200" r:id="rId10"/>
  <drawing r:id="rId1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410A4-CCBD-4383-8B9F-AD83EE506B85}">
  <dimension ref="B2:K34"/>
  <sheetViews>
    <sheetView showGridLines="0" zoomScaleNormal="100" workbookViewId="0"/>
  </sheetViews>
  <sheetFormatPr defaultRowHeight="11.25" x14ac:dyDescent="0.15"/>
  <cols>
    <col min="2" max="2" width="2.875" bestFit="1" customWidth="1"/>
    <col min="3" max="3" width="15.75" bestFit="1" customWidth="1"/>
    <col min="4" max="4" width="12.375" customWidth="1"/>
    <col min="5" max="6" width="20.625" customWidth="1"/>
    <col min="7" max="7" width="9.875" bestFit="1" customWidth="1"/>
    <col min="8" max="8" width="14.625" customWidth="1"/>
    <col min="9" max="9" width="5.875" bestFit="1" customWidth="1"/>
    <col min="10" max="10" width="7.625" bestFit="1" customWidth="1"/>
    <col min="11" max="11" width="20" bestFit="1" customWidth="1"/>
  </cols>
  <sheetData>
    <row r="2" spans="2:6" x14ac:dyDescent="0.15">
      <c r="B2" s="254" t="s">
        <v>83</v>
      </c>
      <c r="C2" s="254"/>
      <c r="D2" s="254"/>
      <c r="E2" s="254"/>
      <c r="F2" s="281"/>
    </row>
    <row r="3" spans="2:6" x14ac:dyDescent="0.15">
      <c r="B3" s="254"/>
      <c r="C3" s="254"/>
      <c r="D3" s="254"/>
      <c r="E3" s="254"/>
      <c r="F3" s="281"/>
    </row>
    <row r="4" spans="2:6" x14ac:dyDescent="0.15">
      <c r="B4" s="225"/>
      <c r="C4" s="238" t="s">
        <v>90</v>
      </c>
      <c r="D4" s="260" t="s">
        <v>96</v>
      </c>
      <c r="E4" s="234" t="s">
        <v>144</v>
      </c>
      <c r="F4" s="235"/>
    </row>
    <row r="5" spans="2:6" x14ac:dyDescent="0.15">
      <c r="B5" s="225"/>
      <c r="C5" s="238"/>
      <c r="D5" s="282"/>
      <c r="E5" s="64" t="s">
        <v>116</v>
      </c>
      <c r="F5" s="33" t="s">
        <v>117</v>
      </c>
    </row>
    <row r="6" spans="2:6" x14ac:dyDescent="0.15">
      <c r="B6" s="274" t="s">
        <v>22</v>
      </c>
      <c r="C6" s="133" t="s">
        <v>27</v>
      </c>
      <c r="D6" s="113">
        <v>2E-3</v>
      </c>
      <c r="E6" s="277" t="s">
        <v>118</v>
      </c>
      <c r="F6" s="277" t="s">
        <v>119</v>
      </c>
    </row>
    <row r="7" spans="2:6" x14ac:dyDescent="0.15">
      <c r="B7" s="275"/>
      <c r="C7" s="132" t="s">
        <v>28</v>
      </c>
      <c r="D7" s="111">
        <v>0.01</v>
      </c>
      <c r="E7" s="278"/>
      <c r="F7" s="278"/>
    </row>
    <row r="8" spans="2:6" ht="11.25" customHeight="1" x14ac:dyDescent="0.15">
      <c r="B8" s="275"/>
      <c r="C8" s="36" t="s">
        <v>29</v>
      </c>
      <c r="D8" s="111">
        <v>0.05</v>
      </c>
      <c r="E8" s="278"/>
      <c r="F8" s="278"/>
    </row>
    <row r="9" spans="2:6" x14ac:dyDescent="0.15">
      <c r="B9" s="275"/>
      <c r="C9" s="61" t="s">
        <v>30</v>
      </c>
      <c r="D9" s="111">
        <v>0.05</v>
      </c>
      <c r="E9" s="278"/>
      <c r="F9" s="278"/>
    </row>
    <row r="10" spans="2:6" x14ac:dyDescent="0.15">
      <c r="B10" s="275"/>
      <c r="C10" s="63" t="s">
        <v>31</v>
      </c>
      <c r="D10" s="111">
        <v>0.01</v>
      </c>
      <c r="E10" s="278"/>
      <c r="F10" s="278"/>
    </row>
    <row r="11" spans="2:6" x14ac:dyDescent="0.15">
      <c r="B11" s="275"/>
      <c r="C11" s="62" t="s">
        <v>32</v>
      </c>
      <c r="D11" s="111">
        <v>1</v>
      </c>
      <c r="E11" s="278"/>
      <c r="F11" s="278"/>
    </row>
    <row r="12" spans="2:6" x14ac:dyDescent="0.15">
      <c r="B12" s="275"/>
      <c r="C12" s="13" t="s">
        <v>33</v>
      </c>
      <c r="D12" s="111">
        <v>1</v>
      </c>
      <c r="E12" s="278"/>
      <c r="F12" s="278"/>
    </row>
    <row r="13" spans="2:6" x14ac:dyDescent="0.15">
      <c r="B13" s="275"/>
      <c r="C13" s="63" t="s">
        <v>34</v>
      </c>
      <c r="D13" s="111">
        <v>10</v>
      </c>
      <c r="E13" s="278"/>
      <c r="F13" s="278"/>
    </row>
    <row r="14" spans="2:6" x14ac:dyDescent="0.15">
      <c r="B14" s="275"/>
      <c r="C14" s="63" t="s">
        <v>35</v>
      </c>
      <c r="D14" s="111">
        <v>10</v>
      </c>
      <c r="E14" s="278"/>
      <c r="F14" s="278"/>
    </row>
    <row r="15" spans="2:6" x14ac:dyDescent="0.15">
      <c r="B15" s="275"/>
      <c r="C15" s="36" t="s">
        <v>36</v>
      </c>
      <c r="D15" s="111">
        <v>4</v>
      </c>
      <c r="E15" s="278"/>
      <c r="F15" s="278"/>
    </row>
    <row r="16" spans="2:6" x14ac:dyDescent="0.15">
      <c r="B16" s="275"/>
      <c r="C16" s="107" t="s">
        <v>37</v>
      </c>
      <c r="D16" s="111">
        <v>3</v>
      </c>
      <c r="E16" s="278"/>
      <c r="F16" s="278"/>
    </row>
    <row r="17" spans="2:6" x14ac:dyDescent="0.15">
      <c r="B17" s="275"/>
      <c r="C17" s="63" t="s">
        <v>38</v>
      </c>
      <c r="D17" s="111">
        <v>3</v>
      </c>
      <c r="E17" s="278"/>
      <c r="F17" s="278"/>
    </row>
    <row r="18" spans="2:6" x14ac:dyDescent="0.15">
      <c r="B18" s="275"/>
      <c r="C18" s="114" t="s">
        <v>39</v>
      </c>
      <c r="D18" s="111">
        <v>0.3</v>
      </c>
      <c r="E18" s="278"/>
      <c r="F18" s="278"/>
    </row>
    <row r="19" spans="2:6" x14ac:dyDescent="0.15">
      <c r="B19" s="275"/>
      <c r="C19" s="61" t="s">
        <v>40</v>
      </c>
      <c r="D19" s="111">
        <v>0.02</v>
      </c>
      <c r="E19" s="278"/>
      <c r="F19" s="278"/>
    </row>
    <row r="20" spans="2:6" x14ac:dyDescent="0.15">
      <c r="B20" s="276"/>
      <c r="C20" s="36" t="s">
        <v>41</v>
      </c>
      <c r="D20" s="112">
        <v>0.02</v>
      </c>
      <c r="E20" s="278"/>
      <c r="F20" s="278"/>
    </row>
    <row r="21" spans="2:6" x14ac:dyDescent="0.15">
      <c r="B21" s="274" t="s">
        <v>23</v>
      </c>
      <c r="C21" s="34" t="s">
        <v>42</v>
      </c>
      <c r="D21" s="113">
        <v>1E-3</v>
      </c>
      <c r="E21" s="278"/>
      <c r="F21" s="278"/>
    </row>
    <row r="22" spans="2:6" x14ac:dyDescent="0.15">
      <c r="B22" s="274"/>
      <c r="C22" s="61" t="s">
        <v>43</v>
      </c>
      <c r="D22" s="111">
        <v>0.6</v>
      </c>
      <c r="E22" s="278"/>
      <c r="F22" s="278"/>
    </row>
    <row r="23" spans="2:6" x14ac:dyDescent="0.15">
      <c r="B23" s="274"/>
      <c r="C23" s="36" t="s">
        <v>44</v>
      </c>
      <c r="D23" s="111">
        <v>0.6</v>
      </c>
      <c r="E23" s="278"/>
      <c r="F23" s="278"/>
    </row>
    <row r="24" spans="2:6" x14ac:dyDescent="0.15">
      <c r="B24" s="274"/>
      <c r="C24" s="61" t="s">
        <v>45</v>
      </c>
      <c r="D24" s="111">
        <v>2</v>
      </c>
      <c r="E24" s="278"/>
      <c r="F24" s="278"/>
    </row>
    <row r="25" spans="2:6" x14ac:dyDescent="0.15">
      <c r="B25" s="274"/>
      <c r="C25" s="61" t="s">
        <v>46</v>
      </c>
      <c r="D25" s="111">
        <v>2</v>
      </c>
      <c r="E25" s="278"/>
      <c r="F25" s="278"/>
    </row>
    <row r="26" spans="2:6" x14ac:dyDescent="0.15">
      <c r="B26" s="274"/>
      <c r="C26" s="35" t="s">
        <v>47</v>
      </c>
      <c r="D26" s="112">
        <v>2</v>
      </c>
      <c r="E26" s="278"/>
      <c r="F26" s="278"/>
    </row>
    <row r="27" spans="2:6" ht="11.25" customHeight="1" x14ac:dyDescent="0.15">
      <c r="B27" s="274" t="s">
        <v>24</v>
      </c>
      <c r="C27" s="34" t="s">
        <v>48</v>
      </c>
      <c r="D27" s="113">
        <v>0.06</v>
      </c>
      <c r="E27" s="278"/>
      <c r="F27" s="278"/>
    </row>
    <row r="28" spans="2:6" x14ac:dyDescent="0.15">
      <c r="B28" s="274"/>
      <c r="C28" s="61" t="s">
        <v>49</v>
      </c>
      <c r="D28" s="111">
        <v>0.03</v>
      </c>
      <c r="E28" s="278"/>
      <c r="F28" s="278"/>
    </row>
    <row r="29" spans="2:6" x14ac:dyDescent="0.15">
      <c r="B29" s="274"/>
      <c r="C29" s="36" t="s">
        <v>50</v>
      </c>
      <c r="D29" s="111">
        <v>0.02</v>
      </c>
      <c r="E29" s="278"/>
      <c r="F29" s="278"/>
    </row>
    <row r="30" spans="2:6" x14ac:dyDescent="0.15">
      <c r="B30" s="274"/>
      <c r="C30" s="61" t="s">
        <v>51</v>
      </c>
      <c r="D30" s="111">
        <v>0.04</v>
      </c>
      <c r="E30" s="278"/>
      <c r="F30" s="278"/>
    </row>
    <row r="31" spans="2:6" x14ac:dyDescent="0.15">
      <c r="B31" s="274"/>
      <c r="C31" s="103" t="s">
        <v>60</v>
      </c>
      <c r="D31" s="111">
        <v>0.01</v>
      </c>
      <c r="E31" s="279"/>
      <c r="F31" s="279"/>
    </row>
    <row r="32" spans="2:6" x14ac:dyDescent="0.15">
      <c r="B32" s="266" t="s">
        <v>145</v>
      </c>
      <c r="C32" s="266"/>
      <c r="D32" s="266"/>
      <c r="E32" s="65" t="s">
        <v>146</v>
      </c>
      <c r="F32" s="82" t="s">
        <v>147</v>
      </c>
    </row>
    <row r="33" spans="2:11" ht="33.75" x14ac:dyDescent="0.15">
      <c r="B33" s="283"/>
      <c r="C33" s="283"/>
      <c r="D33" s="283"/>
      <c r="E33" s="80" t="s">
        <v>123</v>
      </c>
      <c r="F33" s="84" t="s">
        <v>124</v>
      </c>
      <c r="G33" s="49" t="s">
        <v>106</v>
      </c>
      <c r="H33" s="271" t="s">
        <v>132</v>
      </c>
      <c r="I33" s="271"/>
      <c r="J33" s="271"/>
      <c r="K33" s="83" t="s">
        <v>126</v>
      </c>
    </row>
    <row r="34" spans="2:11" x14ac:dyDescent="0.15">
      <c r="G34" s="16"/>
      <c r="H34" s="48" t="s">
        <v>148</v>
      </c>
      <c r="I34" s="48">
        <v>7.6999999999999999E-2</v>
      </c>
      <c r="J34" s="48" t="s">
        <v>149</v>
      </c>
      <c r="K34" s="86" t="s">
        <v>134</v>
      </c>
    </row>
  </sheetData>
  <mergeCells count="12">
    <mergeCell ref="B32:D33"/>
    <mergeCell ref="H33:J33"/>
    <mergeCell ref="B27:B31"/>
    <mergeCell ref="B21:B26"/>
    <mergeCell ref="B6:B20"/>
    <mergeCell ref="E6:E31"/>
    <mergeCell ref="F6:F31"/>
    <mergeCell ref="B2:F3"/>
    <mergeCell ref="B4:B5"/>
    <mergeCell ref="C4:C5"/>
    <mergeCell ref="D4:D5"/>
    <mergeCell ref="E4:F4"/>
  </mergeCells>
  <conditionalFormatting sqref="E33:F33">
    <cfRule type="cellIs" dxfId="1" priority="1" operator="lessThan">
      <formula>$R$34</formula>
    </cfRule>
    <cfRule type="cellIs" dxfId="0" priority="2" operator="greaterThan">
      <formula>$R$34</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05E8F-E69F-4B3E-9752-CF330F9F9B7F}">
  <dimension ref="B2:AN34"/>
  <sheetViews>
    <sheetView showGridLines="0" zoomScaleNormal="100" workbookViewId="0">
      <selection activeCell="B4" sqref="B4"/>
    </sheetView>
  </sheetViews>
  <sheetFormatPr defaultRowHeight="11.25" x14ac:dyDescent="0.15"/>
  <cols>
    <col min="2" max="3" width="16.25" customWidth="1"/>
    <col min="4" max="6" width="6.5" customWidth="1"/>
    <col min="7" max="7" width="7.625" customWidth="1"/>
    <col min="8" max="9" width="7.75" customWidth="1"/>
    <col min="10" max="10" width="6.75" customWidth="1"/>
    <col min="11" max="12" width="6.625" customWidth="1"/>
    <col min="13" max="14" width="9" customWidth="1"/>
    <col min="15" max="15" width="8.5" customWidth="1"/>
    <col min="16" max="16" width="8.875" customWidth="1"/>
    <col min="17" max="17" width="9" customWidth="1"/>
    <col min="18" max="18" width="8" customWidth="1"/>
    <col min="19" max="19" width="6.5" customWidth="1"/>
    <col min="20" max="20" width="7.5" customWidth="1"/>
    <col min="21" max="22" width="7.625" customWidth="1"/>
    <col min="23" max="23" width="6.625" customWidth="1"/>
    <col min="24" max="24" width="6.5" customWidth="1"/>
    <col min="25" max="25" width="16.125" customWidth="1"/>
    <col min="26" max="26" width="7.625" customWidth="1"/>
    <col min="27" max="27" width="8.25" customWidth="1"/>
    <col min="28" max="30" width="10" customWidth="1"/>
    <col min="31" max="33" width="8.5" customWidth="1"/>
    <col min="34" max="34" width="12.375" customWidth="1"/>
    <col min="35" max="38" width="9" customWidth="1"/>
    <col min="39" max="39" width="9.5" customWidth="1"/>
    <col min="40" max="40" width="10.25" customWidth="1"/>
  </cols>
  <sheetData>
    <row r="2" spans="2:40" s="119" customFormat="1" x14ac:dyDescent="0.15">
      <c r="B2" s="125"/>
      <c r="D2" s="208" t="s">
        <v>22</v>
      </c>
      <c r="E2" s="209"/>
      <c r="F2" s="209"/>
      <c r="G2" s="209"/>
      <c r="H2" s="209"/>
      <c r="I2" s="209"/>
      <c r="J2" s="209"/>
      <c r="K2" s="209"/>
      <c r="L2" s="209"/>
      <c r="M2" s="209"/>
      <c r="N2" s="209"/>
      <c r="O2" s="209"/>
      <c r="P2" s="209"/>
      <c r="Q2" s="209"/>
      <c r="R2" s="209"/>
      <c r="S2" s="208" t="s">
        <v>23</v>
      </c>
      <c r="T2" s="209"/>
      <c r="U2" s="209"/>
      <c r="V2" s="209"/>
      <c r="W2" s="209"/>
      <c r="X2" s="209"/>
      <c r="Y2" s="208" t="s">
        <v>24</v>
      </c>
      <c r="Z2" s="209"/>
      <c r="AA2" s="209"/>
      <c r="AB2" s="209"/>
      <c r="AC2" s="209"/>
      <c r="AD2" s="209"/>
      <c r="AE2" s="209"/>
      <c r="AF2" s="209"/>
      <c r="AG2" s="209"/>
      <c r="AH2" s="209"/>
      <c r="AI2" s="209"/>
      <c r="AJ2" s="209"/>
      <c r="AK2" s="209"/>
      <c r="AL2" s="209"/>
      <c r="AM2" s="210"/>
      <c r="AN2" s="126"/>
    </row>
    <row r="3" spans="2:40" ht="63" customHeight="1" x14ac:dyDescent="0.15">
      <c r="B3" s="124" t="s">
        <v>25</v>
      </c>
      <c r="C3" s="79" t="s">
        <v>26</v>
      </c>
      <c r="D3" s="70" t="s">
        <v>27</v>
      </c>
      <c r="E3" s="100" t="s">
        <v>28</v>
      </c>
      <c r="F3" s="100" t="s">
        <v>29</v>
      </c>
      <c r="G3" s="68" t="s">
        <v>30</v>
      </c>
      <c r="H3" s="68" t="s">
        <v>31</v>
      </c>
      <c r="I3" s="68" t="s">
        <v>32</v>
      </c>
      <c r="J3" s="69" t="s">
        <v>33</v>
      </c>
      <c r="K3" s="68" t="s">
        <v>34</v>
      </c>
      <c r="L3" s="68" t="s">
        <v>35</v>
      </c>
      <c r="M3" s="68" t="s">
        <v>36</v>
      </c>
      <c r="N3" s="68" t="s">
        <v>37</v>
      </c>
      <c r="O3" s="68" t="s">
        <v>38</v>
      </c>
      <c r="P3" s="68" t="s">
        <v>39</v>
      </c>
      <c r="Q3" s="68" t="s">
        <v>40</v>
      </c>
      <c r="R3" s="76" t="s">
        <v>41</v>
      </c>
      <c r="S3" s="70" t="s">
        <v>42</v>
      </c>
      <c r="T3" s="68" t="s">
        <v>43</v>
      </c>
      <c r="U3" s="68" t="s">
        <v>44</v>
      </c>
      <c r="V3" s="68" t="s">
        <v>45</v>
      </c>
      <c r="W3" s="68" t="s">
        <v>46</v>
      </c>
      <c r="X3" s="68" t="s">
        <v>47</v>
      </c>
      <c r="Y3" s="70" t="s">
        <v>48</v>
      </c>
      <c r="Z3" s="68" t="s">
        <v>49</v>
      </c>
      <c r="AA3" s="68" t="s">
        <v>50</v>
      </c>
      <c r="AB3" s="68" t="s">
        <v>51</v>
      </c>
      <c r="AC3" s="68" t="s">
        <v>52</v>
      </c>
      <c r="AD3" s="68" t="s">
        <v>53</v>
      </c>
      <c r="AE3" s="68" t="s">
        <v>54</v>
      </c>
      <c r="AF3" s="68" t="s">
        <v>55</v>
      </c>
      <c r="AG3" s="68" t="s">
        <v>56</v>
      </c>
      <c r="AH3" s="68" t="s">
        <v>57</v>
      </c>
      <c r="AI3" s="68" t="s">
        <v>58</v>
      </c>
      <c r="AJ3" s="101" t="s">
        <v>59</v>
      </c>
      <c r="AK3" s="101" t="s">
        <v>60</v>
      </c>
      <c r="AL3" s="101" t="s">
        <v>61</v>
      </c>
      <c r="AM3" s="71" t="s">
        <v>62</v>
      </c>
    </row>
    <row r="4" spans="2:40" s="121" customFormat="1" x14ac:dyDescent="0.15">
      <c r="C4" s="127"/>
    </row>
    <row r="5" spans="2:40" s="121" customFormat="1" x14ac:dyDescent="0.15">
      <c r="C5" s="128"/>
    </row>
    <row r="6" spans="2:40" s="121" customFormat="1" x14ac:dyDescent="0.15">
      <c r="C6" s="128"/>
    </row>
    <row r="7" spans="2:40" s="121" customFormat="1" x14ac:dyDescent="0.15">
      <c r="C7" s="128"/>
    </row>
    <row r="8" spans="2:40" s="121" customFormat="1" x14ac:dyDescent="0.15">
      <c r="C8" s="128"/>
    </row>
    <row r="9" spans="2:40" s="121" customFormat="1" x14ac:dyDescent="0.15">
      <c r="C9" s="128"/>
    </row>
    <row r="10" spans="2:40" s="121" customFormat="1" x14ac:dyDescent="0.15">
      <c r="C10" s="128"/>
    </row>
    <row r="11" spans="2:40" s="121" customFormat="1" x14ac:dyDescent="0.15">
      <c r="C11" s="128"/>
    </row>
    <row r="12" spans="2:40" s="121" customFormat="1" x14ac:dyDescent="0.15">
      <c r="C12" s="128"/>
    </row>
    <row r="13" spans="2:40" s="121" customFormat="1" x14ac:dyDescent="0.15">
      <c r="C13" s="128"/>
    </row>
    <row r="14" spans="2:40" s="121" customFormat="1" x14ac:dyDescent="0.15">
      <c r="C14" s="128"/>
    </row>
    <row r="15" spans="2:40" s="121" customFormat="1" x14ac:dyDescent="0.15">
      <c r="C15" s="128"/>
    </row>
    <row r="16" spans="2:40" s="121" customFormat="1" x14ac:dyDescent="0.15">
      <c r="C16" s="128"/>
    </row>
    <row r="17" spans="3:23" s="121" customFormat="1" x14ac:dyDescent="0.15">
      <c r="C17" s="128"/>
    </row>
    <row r="18" spans="3:23" s="121" customFormat="1" x14ac:dyDescent="0.15">
      <c r="C18" s="128"/>
    </row>
    <row r="19" spans="3:23" s="121" customFormat="1" x14ac:dyDescent="0.15">
      <c r="C19" s="128"/>
    </row>
    <row r="20" spans="3:23" s="121" customFormat="1" x14ac:dyDescent="0.15">
      <c r="C20" s="128"/>
    </row>
    <row r="21" spans="3:23" s="121" customFormat="1" x14ac:dyDescent="0.15">
      <c r="C21" s="128"/>
    </row>
    <row r="22" spans="3:23" s="121" customFormat="1" x14ac:dyDescent="0.15">
      <c r="C22" s="128"/>
    </row>
    <row r="23" spans="3:23" s="121" customFormat="1" x14ac:dyDescent="0.15">
      <c r="C23" s="128"/>
    </row>
    <row r="24" spans="3:23" s="121" customFormat="1" x14ac:dyDescent="0.15">
      <c r="C24" s="128"/>
    </row>
    <row r="25" spans="3:23" s="121" customFormat="1" x14ac:dyDescent="0.15">
      <c r="C25" s="128"/>
    </row>
    <row r="26" spans="3:23" s="121" customFormat="1" x14ac:dyDescent="0.15">
      <c r="C26" s="128"/>
    </row>
    <row r="27" spans="3:23" s="121" customFormat="1" x14ac:dyDescent="0.15">
      <c r="C27" s="128"/>
      <c r="W27" s="129"/>
    </row>
    <row r="28" spans="3:23" s="121" customFormat="1" x14ac:dyDescent="0.15">
      <c r="C28" s="128"/>
      <c r="D28" s="129"/>
      <c r="E28" s="129"/>
      <c r="F28" s="129"/>
      <c r="J28" s="129"/>
    </row>
    <row r="29" spans="3:23" s="121" customFormat="1" x14ac:dyDescent="0.15">
      <c r="C29" s="128"/>
      <c r="D29" s="129"/>
      <c r="E29" s="129"/>
      <c r="F29" s="129"/>
    </row>
    <row r="30" spans="3:23" s="121" customFormat="1" x14ac:dyDescent="0.15">
      <c r="C30" s="128"/>
      <c r="D30" s="129"/>
      <c r="E30" s="129"/>
      <c r="F30" s="129"/>
    </row>
    <row r="31" spans="3:23" s="121" customFormat="1" x14ac:dyDescent="0.15">
      <c r="C31" s="128"/>
      <c r="D31" s="129"/>
      <c r="E31" s="129"/>
      <c r="F31" s="129"/>
    </row>
    <row r="32" spans="3:23" s="121" customFormat="1" x14ac:dyDescent="0.15">
      <c r="C32" s="128"/>
      <c r="K32" s="129"/>
    </row>
    <row r="33" spans="3:39" s="121" customFormat="1" x14ac:dyDescent="0.15">
      <c r="C33" s="128"/>
    </row>
    <row r="34" spans="3:39" s="121" customFormat="1" x14ac:dyDescent="0.15">
      <c r="C34" s="128"/>
      <c r="AM34" s="130"/>
    </row>
  </sheetData>
  <mergeCells count="3">
    <mergeCell ref="D2:R2"/>
    <mergeCell ref="S2:X2"/>
    <mergeCell ref="Y2:AM2"/>
  </mergeCells>
  <phoneticPr fontId="8" type="noConversion"/>
  <dataValidations count="2">
    <dataValidation type="custom" allowBlank="1" showInputMessage="1" showErrorMessage="1" error="Kies water of biota" sqref="C4:C34" xr:uid="{387830D4-90FB-4E83-8A51-55830982B255}">
      <formula1>OR(C4="biota",C4="water")</formula1>
    </dataValidation>
    <dataValidation type="custom" allowBlank="1" showInputMessage="1" showErrorMessage="1" sqref="D4:AM34" xr:uid="{F8830C49-4ABA-4026-AF44-EBE09083B222}">
      <formula1>OR(ISNUMBER(VALUE(D4)),AND(LEFT(D4,1)="&lt;",ISNUMBER(VALUE(MID(D4,FIND("&lt;",D4)+1,LEN(D4)-1)))))</formula1>
    </dataValidation>
  </dataValidations>
  <pageMargins left="0.7" right="0.7" top="0.75" bottom="0.75" header="0.3" footer="0.3"/>
  <pageSetup orientation="portrait"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F0092-33F1-4798-8C23-5034782C0511}">
  <dimension ref="B2:T37"/>
  <sheetViews>
    <sheetView showGridLines="0" zoomScaleNormal="100" workbookViewId="0"/>
  </sheetViews>
  <sheetFormatPr defaultRowHeight="11.25" x14ac:dyDescent="0.15"/>
  <cols>
    <col min="1" max="1" width="9" customWidth="1"/>
    <col min="2" max="2" width="16.875" style="121" bestFit="1" customWidth="1"/>
    <col min="3" max="3" width="30" bestFit="1" customWidth="1"/>
    <col min="4" max="4" width="21.625" bestFit="1" customWidth="1"/>
    <col min="5" max="5" width="1.625" bestFit="1" customWidth="1"/>
    <col min="6" max="6" width="28.375" bestFit="1" customWidth="1"/>
    <col min="7" max="7" width="23.5" customWidth="1"/>
    <col min="8" max="8" width="1.625" bestFit="1" customWidth="1"/>
    <col min="9" max="9" width="39.75" bestFit="1" customWidth="1"/>
    <col min="10" max="10" width="21.625" bestFit="1" customWidth="1"/>
    <col min="11" max="11" width="1.375" bestFit="1" customWidth="1"/>
    <col min="12" max="12" width="53.125" customWidth="1"/>
    <col min="13" max="13" width="21.625" bestFit="1" customWidth="1"/>
    <col min="14" max="14" width="1.375" bestFit="1" customWidth="1"/>
    <col min="15" max="15" width="46.125" bestFit="1" customWidth="1"/>
    <col min="16" max="16" width="21.625" bestFit="1" customWidth="1"/>
    <col min="17" max="17" width="1.625" bestFit="1" customWidth="1"/>
    <col min="18" max="18" width="39.75" bestFit="1" customWidth="1"/>
    <col min="19" max="19" width="21.625" bestFit="1" customWidth="1"/>
    <col min="20" max="20" width="1.625" bestFit="1" customWidth="1"/>
  </cols>
  <sheetData>
    <row r="2" spans="2:20" s="119" customFormat="1" ht="14.25" x14ac:dyDescent="0.15">
      <c r="B2" s="121"/>
      <c r="C2" s="211" t="s">
        <v>63</v>
      </c>
      <c r="D2" s="212"/>
      <c r="E2" s="120" t="s">
        <v>64</v>
      </c>
      <c r="F2" s="211" t="s">
        <v>65</v>
      </c>
      <c r="G2" s="212"/>
      <c r="H2" s="120"/>
      <c r="I2" s="211" t="s">
        <v>66</v>
      </c>
      <c r="J2" s="212"/>
      <c r="K2" s="117" t="s">
        <v>64</v>
      </c>
      <c r="L2" s="211" t="s">
        <v>67</v>
      </c>
      <c r="M2" s="212"/>
      <c r="N2" s="117" t="s">
        <v>64</v>
      </c>
      <c r="O2" s="211" t="s">
        <v>68</v>
      </c>
      <c r="P2" s="212"/>
      <c r="Q2" s="120" t="s">
        <v>64</v>
      </c>
      <c r="R2" s="211" t="s">
        <v>69</v>
      </c>
      <c r="S2" s="212"/>
      <c r="T2" s="120" t="s">
        <v>64</v>
      </c>
    </row>
    <row r="3" spans="2:20" ht="14.25" x14ac:dyDescent="0.15">
      <c r="C3" s="215" t="s">
        <v>70</v>
      </c>
      <c r="D3" s="217">
        <v>4.4000000000000004</v>
      </c>
      <c r="E3" s="72" t="s">
        <v>64</v>
      </c>
      <c r="F3" s="220" t="s">
        <v>71</v>
      </c>
      <c r="G3" s="222">
        <v>4.4000000000000004</v>
      </c>
      <c r="H3" s="72"/>
      <c r="I3" s="219" t="s">
        <v>72</v>
      </c>
      <c r="J3" s="214">
        <v>0.3</v>
      </c>
      <c r="K3" s="60" t="s">
        <v>64</v>
      </c>
      <c r="L3" s="78" t="s">
        <v>73</v>
      </c>
      <c r="M3" s="134">
        <v>280</v>
      </c>
      <c r="N3" s="60" t="s">
        <v>64</v>
      </c>
      <c r="O3" s="215" t="s">
        <v>74</v>
      </c>
      <c r="P3" s="217">
        <v>350</v>
      </c>
      <c r="Q3" s="72" t="s">
        <v>64</v>
      </c>
      <c r="R3" s="213" t="s">
        <v>75</v>
      </c>
      <c r="S3" s="214">
        <v>7.6999999999999999E-2</v>
      </c>
      <c r="T3" s="72" t="s">
        <v>64</v>
      </c>
    </row>
    <row r="4" spans="2:20" ht="14.25" x14ac:dyDescent="0.15">
      <c r="C4" s="216"/>
      <c r="D4" s="218"/>
      <c r="E4" s="72" t="s">
        <v>64</v>
      </c>
      <c r="F4" s="221"/>
      <c r="G4" s="223"/>
      <c r="H4" s="72"/>
      <c r="I4" s="219"/>
      <c r="J4" s="214"/>
      <c r="K4" s="60" t="s">
        <v>64</v>
      </c>
      <c r="L4" s="77" t="s">
        <v>76</v>
      </c>
      <c r="M4" s="135">
        <v>71</v>
      </c>
      <c r="N4" s="60" t="s">
        <v>64</v>
      </c>
      <c r="O4" s="216"/>
      <c r="P4" s="218"/>
      <c r="Q4" s="72" t="s">
        <v>64</v>
      </c>
      <c r="R4" s="213"/>
      <c r="S4" s="214"/>
      <c r="T4" s="72" t="s">
        <v>64</v>
      </c>
    </row>
    <row r="5" spans="2:20" x14ac:dyDescent="0.15">
      <c r="C5" s="74"/>
      <c r="D5" s="75"/>
      <c r="E5" s="73" t="s">
        <v>64</v>
      </c>
      <c r="F5" s="102"/>
      <c r="G5" s="102"/>
      <c r="H5" s="73"/>
      <c r="K5" s="60" t="s">
        <v>64</v>
      </c>
      <c r="L5" s="74"/>
      <c r="M5" s="75"/>
      <c r="N5" s="60" t="s">
        <v>64</v>
      </c>
      <c r="O5" s="74"/>
      <c r="P5" s="75"/>
      <c r="Q5" s="73" t="s">
        <v>64</v>
      </c>
      <c r="T5" s="73" t="s">
        <v>64</v>
      </c>
    </row>
    <row r="6" spans="2:20" s="119" customFormat="1" ht="15.75" customHeight="1" x14ac:dyDescent="0.15">
      <c r="B6" s="115" t="s">
        <v>77</v>
      </c>
      <c r="C6" s="115" t="s">
        <v>78</v>
      </c>
      <c r="D6" s="115" t="s">
        <v>79</v>
      </c>
      <c r="E6" s="116" t="s">
        <v>64</v>
      </c>
      <c r="F6" s="115" t="s">
        <v>78</v>
      </c>
      <c r="G6" s="115" t="s">
        <v>79</v>
      </c>
      <c r="H6" s="116"/>
      <c r="I6" s="115" t="s">
        <v>78</v>
      </c>
      <c r="J6" s="115" t="s">
        <v>79</v>
      </c>
      <c r="K6" s="117" t="s">
        <v>64</v>
      </c>
      <c r="L6" s="115" t="s">
        <v>78</v>
      </c>
      <c r="M6" s="115" t="s">
        <v>79</v>
      </c>
      <c r="N6" s="117" t="s">
        <v>64</v>
      </c>
      <c r="O6" s="115" t="s">
        <v>78</v>
      </c>
      <c r="P6" s="115" t="s">
        <v>79</v>
      </c>
      <c r="Q6" s="116" t="s">
        <v>64</v>
      </c>
      <c r="R6" s="118" t="s">
        <v>80</v>
      </c>
      <c r="S6" s="118" t="s">
        <v>81</v>
      </c>
      <c r="T6" s="116" t="s">
        <v>64</v>
      </c>
    </row>
    <row r="7" spans="2:20" s="119" customFormat="1" x14ac:dyDescent="0.15">
      <c r="B7" s="131" t="str">
        <f>IF(Invoer!B4&lt;&gt;"",Invoer!B4,"")</f>
        <v/>
      </c>
      <c r="C7" s="121" cm="1">
        <f t="array" ref="C7">IF(INDEX(InvoerTabel[MonsterType],ROW()-6)&lt;&gt;"biota", SUM(IFERROR(VLOOKUP(InvoerTabel[[#Headers],[TFA]:[8:2 diPAP]],Drinkwater!$C$6:$D$31,2,FALSE)*Invoer!$D4:$AM4,0)), 0)</f>
        <v>0</v>
      </c>
      <c r="D7" s="121" cm="1">
        <f t="array" ref="D7">IF(INDEX(InvoerTabel[MonsterType],ROW()-6)&lt;&gt;"biota",SUM(IFERROR(VLOOKUP(InvoerTabel[[#Headers],[TFA]:[8:2 diPAP]],Drinkwater!$C$6:$D$31,2,FALSE)*IF(ISNUMBER(FIND("&lt;",Invoer!$D4:$AM4)),SUBSTITUTE(Invoer!$D4:$AM4,"&lt;",""),Invoer!$D4:$AM4),0)),0)</f>
        <v>0</v>
      </c>
      <c r="E7" s="122"/>
      <c r="F7" s="121" cm="1">
        <f t="array" ref="F7">IF(INDEX(InvoerTabel[MonsterType],ROW()-6)&lt;&gt;"biota",SUM(IFERROR(VLOOKUP(InvoerTabel[[#Headers],[TFA]:[8:2 diPAP]],'Oppervlaktewater (bron drinkwat'!$C$6:$D$41,2,FALSE)*Invoer!$D4:$AM4,0)),0)</f>
        <v>0</v>
      </c>
      <c r="G7" s="121" cm="1">
        <f t="array" ref="G7">IF(INDEX(InvoerTabel[MonsterType],ROW()-6)&lt;&gt;"biota",SUM(IFERROR(VLOOKUP(InvoerTabel[[#Headers],[TFA]:[8:2 diPAP]],'Oppervlaktewater (bron drinkwat'!$C$6:$D$41,2,FALSE)*IF(ISNUMBER(FIND("&lt;",Invoer!$D4:$AM4)),SUBSTITUTE(Invoer!$D4:$AM4,"&lt;",""),Invoer!$D4:$AM4),0)),0)</f>
        <v>0</v>
      </c>
      <c r="H7" s="122"/>
      <c r="I7" s="121" cm="1">
        <f t="array" ref="I7">IF(INDEX(InvoerTabel[MonsterType],ROW()-6)&lt;&gt;"biota",SUM(IFERROR(VLOOKUP(InvoerTabel[[#Headers],[TFA]:[8:2 diPAP]],'Oppervlaktewater (visconsumptie'!$C$6:$E$41,3,FALSE)*VLOOKUP(InvoerTabel[[#Headers],[TFA]:[8:2 diPAP]],'Oppervlaktewater (visconsumptie'!$C$6:$E$41,2,FALSE)*Invoer!$D4:$AM4,0)),0)</f>
        <v>0</v>
      </c>
      <c r="J7" s="121" cm="1">
        <f t="array" ref="J7">IF(INDEX(InvoerTabel[MonsterType],ROW()-6)&lt;&gt;"biota",SUM(IFERROR(VLOOKUP(InvoerTabel[[#Headers],[TFA]:[8:2 diPAP]],'Oppervlaktewater (visconsumptie'!$C$6:$E$41,3,FALSE)*VLOOKUP(InvoerTabel[[#Headers],[TFA]:[8:2 diPAP]],'Oppervlaktewater (visconsumptie'!$C$6:$D$41,2,FALSE)*IF(ISNUMBER(FIND("&lt;",Invoer!$D4:$AM4)),SUBSTITUTE(Invoer!$D4:$AM4,"&lt;",""),Invoer!$D4:$AM4),0)),0)</f>
        <v>0</v>
      </c>
      <c r="K7" s="123"/>
      <c r="L7" s="121" cm="1">
        <f t="array" ref="L7">IF(INDEX(InvoerTabel[MonsterType],ROW()-6)&lt;&gt;"biota",SUM(IFERROR(VLOOKUP(InvoerTabel[[#Headers],[TFA]:[8:2 diPAP]],Zwemwater!$C$6:$D$31,2,FALSE)*Invoer!$D4:$AM4,0)),0)</f>
        <v>0</v>
      </c>
      <c r="M7" s="121" cm="1">
        <f t="array" ref="M7">IF(INDEX(InvoerTabel[MonsterType],ROW()-6)&lt;&gt;"biota",SUM(IFERROR(VLOOKUP(InvoerTabel[[#Headers],[TFA]:[8:2 diPAP]],Zwemwater!$C$6:$D$31,2,FALSE)*IF(ISNUMBER(FIND("&lt;",Invoer!$D4:$AM4)),SUBSTITUTE(Invoer!$D4:$AM4,"&lt;",""),Invoer!$D4:$AM4),0)),0)</f>
        <v>0</v>
      </c>
      <c r="N7" s="123"/>
      <c r="O7" s="121" cm="1">
        <f t="array" ref="O7">IF(INDEX(InvoerTabel[MonsterType],ROW()-6)&lt;&gt;"biota",SUM(IFERROR(VLOOKUP(InvoerTabel[[#Headers],[TFA]:[8:2 diPAP]],Irrigatiewater!$C$6:$D$41,2,FALSE)*Invoer!$D4:$AM4,0)),0)</f>
        <v>0</v>
      </c>
      <c r="P7" s="121" cm="1">
        <f t="array" ref="P7">IF(INDEX(InvoerTabel[MonsterType],ROW()-6)&lt;&gt;"biota",SUM(IFERROR(VLOOKUP(InvoerTabel[[#Headers],[TFA]:[8:2 diPAP]],Irrigatiewater!$C$6:$D$41,2,FALSE)*IF(ISNUMBER(FIND("&lt;",Invoer!$D4:$AM4)),SUBSTITUTE(Invoer!$D4:$AM4,"&lt;",""),Invoer!$D4:$AM4),0)),0)</f>
        <v>0</v>
      </c>
      <c r="Q7" s="122"/>
      <c r="R7" s="121" cm="1">
        <f t="array" ref="R7">IF(INDEX(InvoerTabel[MonsterType],ROW()-6)="biota", SUM(IFERROR(VLOOKUP(InvoerTabel[[#Headers],[TFA]:[8:2 diPAP]],Biota!$C$6:$D$31,2,FALSE)*Invoer!$D4:$AM4,0)), 0)</f>
        <v>0</v>
      </c>
      <c r="S7" s="121" cm="1">
        <f t="array" ref="S7">IF(INDEX(InvoerTabel[MonsterType],ROW()-6)="biota",SUM(IFERROR(VLOOKUP(InvoerTabel[[#Headers],[TFA]:[8:2 diPAP]],Biota!$C$6:$D$31,2,FALSE)*IF(ISNUMBER(FIND("&lt;",Invoer!$D4:$AM4)),SUBSTITUTE(Invoer!$D4:$AM4,"&lt;",""),Invoer!$D4:$AM4),0)),0)</f>
        <v>0</v>
      </c>
      <c r="T7" s="122"/>
    </row>
    <row r="8" spans="2:20" s="119" customFormat="1" x14ac:dyDescent="0.15">
      <c r="B8" s="130" t="str">
        <f>IF(Invoer!B5&lt;&gt;"",Invoer!B5,"")</f>
        <v/>
      </c>
      <c r="C8" s="121" cm="1">
        <f t="array" ref="C8">IF(INDEX(InvoerTabel[MonsterType],ROW()-6)&lt;&gt;"biota", SUM(IFERROR(VLOOKUP(InvoerTabel[[#Headers],[TFA]:[8:2 diPAP]],Drinkwater!$C$6:$D$31,2,FALSE)*Invoer!$D5:$AM5,0)), 0)</f>
        <v>0</v>
      </c>
      <c r="D8" s="121" cm="1">
        <f t="array" ref="D8">IF(INDEX(InvoerTabel[MonsterType],ROW()-6)&lt;&gt;"biota",SUM(IFERROR(VLOOKUP(InvoerTabel[[#Headers],[TFA]:[8:2 diPAP]],Drinkwater!$C$6:$D$31,2,FALSE)*IF(ISNUMBER(FIND("&lt;",Invoer!$D5:$AM5)),SUBSTITUTE(Invoer!$D5:$AM5,"&lt;",""),Invoer!$D5:$AM5),0)),0)</f>
        <v>0</v>
      </c>
      <c r="E8" s="122"/>
      <c r="F8" s="121" cm="1">
        <f t="array" ref="F8">IF(INDEX(InvoerTabel[MonsterType],ROW()-6)&lt;&gt;"biota",SUM(IFERROR(VLOOKUP(InvoerTabel[[#Headers],[TFA]:[8:2 diPAP]],'Oppervlaktewater (bron drinkwat'!$C$6:$D$41,2,FALSE)*Invoer!$D5:$AM5,0)),0)</f>
        <v>0</v>
      </c>
      <c r="G8" s="121" cm="1">
        <f t="array" ref="G8">IF(INDEX(InvoerTabel[MonsterType],ROW()-6)&lt;&gt;"biota",SUM(IFERROR(VLOOKUP(InvoerTabel[[#Headers],[TFA]:[8:2 diPAP]],'Oppervlaktewater (bron drinkwat'!$C$6:$D$41,2,FALSE)*IF(ISNUMBER(FIND("&lt;",Invoer!$D5:$AM5)),SUBSTITUTE(Invoer!$D5:$AM5,"&lt;",""),Invoer!$D5:$AM5),0)),0)</f>
        <v>0</v>
      </c>
      <c r="H8" s="122"/>
      <c r="I8" s="121" cm="1">
        <f t="array" ref="I8">IF(INDEX(InvoerTabel[MonsterType],ROW()-6)&lt;&gt;"biota",SUM(IFERROR(VLOOKUP(InvoerTabel[[#Headers],[TFA]:[8:2 diPAP]],'Oppervlaktewater (visconsumptie'!$C$6:$E$41,3,FALSE)*VLOOKUP(InvoerTabel[[#Headers],[TFA]:[8:2 diPAP]],'Oppervlaktewater (visconsumptie'!$C$6:$E$41,2,FALSE)*Invoer!$D5:$AM5,0)),0)</f>
        <v>0</v>
      </c>
      <c r="J8" s="121" cm="1">
        <f t="array" ref="J8">IF(INDEX(InvoerTabel[MonsterType],ROW()-6)&lt;&gt;"biota",SUM(IFERROR(VLOOKUP(InvoerTabel[[#Headers],[TFA]:[8:2 diPAP]],'Oppervlaktewater (visconsumptie'!$C$6:$E$41,3,FALSE)*VLOOKUP(InvoerTabel[[#Headers],[TFA]:[8:2 diPAP]],'Oppervlaktewater (visconsumptie'!$C$6:$D$41,2,FALSE)*IF(ISNUMBER(FIND("&lt;",Invoer!$D5:$AM5)),SUBSTITUTE(Invoer!$D5:$AM5,"&lt;",""),Invoer!$D5:$AM5),0)),0)</f>
        <v>0</v>
      </c>
      <c r="K8" s="123"/>
      <c r="L8" s="121" cm="1">
        <f t="array" ref="L8">IF(INDEX(InvoerTabel[MonsterType],ROW()-6)&lt;&gt;"biota",SUM(IFERROR(VLOOKUP(InvoerTabel[[#Headers],[TFA]:[8:2 diPAP]],Zwemwater!$C$6:$D$31,2,FALSE)*Invoer!$D5:$AM5,0)),0)</f>
        <v>0</v>
      </c>
      <c r="M8" s="121" cm="1">
        <f t="array" ref="M8">IF(INDEX(InvoerTabel[MonsterType],ROW()-6)&lt;&gt;"biota",SUM(IFERROR(VLOOKUP(InvoerTabel[[#Headers],[TFA]:[8:2 diPAP]],Zwemwater!$C$6:$D$31,2,FALSE)*IF(ISNUMBER(FIND("&lt;",Invoer!$D5:$AM5)),SUBSTITUTE(Invoer!$D5:$AM5,"&lt;",""),Invoer!$D5:$AM5),0)),0)</f>
        <v>0</v>
      </c>
      <c r="N8" s="123"/>
      <c r="O8" s="121" cm="1">
        <f t="array" ref="O8">IF(INDEX(InvoerTabel[MonsterType],ROW()-6)&lt;&gt;"biota",SUM(IFERROR(VLOOKUP(InvoerTabel[[#Headers],[TFA]:[8:2 diPAP]],Irrigatiewater!$C$6:$D$41,2,FALSE)*Invoer!$D5:$AM5,0)),0)</f>
        <v>0</v>
      </c>
      <c r="P8" s="121" cm="1">
        <f t="array" ref="P8">IF(INDEX(InvoerTabel[MonsterType],ROW()-6)&lt;&gt;"biota",SUM(IFERROR(VLOOKUP(InvoerTabel[[#Headers],[TFA]:[8:2 diPAP]],Irrigatiewater!$C$6:$D$41,2,FALSE)*IF(ISNUMBER(FIND("&lt;",Invoer!$D5:$AM5)),SUBSTITUTE(Invoer!$D5:$AM5,"&lt;",""),Invoer!$D5:$AM5),0)),0)</f>
        <v>0</v>
      </c>
      <c r="Q8" s="122"/>
      <c r="R8" s="121" cm="1">
        <f t="array" ref="R8">IF(INDEX(InvoerTabel[MonsterType],ROW()-6)="biota", SUM(IFERROR(VLOOKUP(InvoerTabel[[#Headers],[TFA]:[8:2 diPAP]],Biota!$C$6:$D$31,2,FALSE)*Invoer!$D5:$AM5,0)), 0)</f>
        <v>0</v>
      </c>
      <c r="S8" s="121" cm="1">
        <f t="array" ref="S8">IF(INDEX(InvoerTabel[MonsterType],ROW()-6)="biota",SUM(IFERROR(VLOOKUP(InvoerTabel[[#Headers],[TFA]:[8:2 diPAP]],Biota!$C$6:$D$31,2,FALSE)*IF(ISNUMBER(FIND("&lt;",Invoer!$D5:$AM5)),SUBSTITUTE(Invoer!$D5:$AM5,"&lt;",""),Invoer!$D5:$AM5),0)),0)</f>
        <v>0</v>
      </c>
      <c r="T8" s="122"/>
    </row>
    <row r="9" spans="2:20" s="119" customFormat="1" x14ac:dyDescent="0.15">
      <c r="B9" s="130" t="str">
        <f>IF(Invoer!B6&lt;&gt;"",Invoer!B6,"")</f>
        <v/>
      </c>
      <c r="C9" s="121" cm="1">
        <f t="array" ref="C9">IF(INDEX(InvoerTabel[MonsterType],ROW()-6)&lt;&gt;"biota", SUM(IFERROR(VLOOKUP(InvoerTabel[[#Headers],[TFA]:[8:2 diPAP]],Drinkwater!$C$6:$D$31,2,FALSE)*Invoer!$D6:$AM6,0)), 0)</f>
        <v>0</v>
      </c>
      <c r="D9" s="121" cm="1">
        <f t="array" ref="D9">IF(INDEX(InvoerTabel[MonsterType],ROW()-6)&lt;&gt;"biota",SUM(IFERROR(VLOOKUP(InvoerTabel[[#Headers],[TFA]:[8:2 diPAP]],Drinkwater!$C$6:$D$31,2,FALSE)*IF(ISNUMBER(FIND("&lt;",Invoer!$D6:$AM6)),SUBSTITUTE(Invoer!$D6:$AM6,"&lt;",""),Invoer!$D6:$AM6),0)),0)</f>
        <v>0</v>
      </c>
      <c r="E9" s="122"/>
      <c r="F9" s="121" cm="1">
        <f t="array" ref="F9">IF(INDEX(InvoerTabel[MonsterType],ROW()-6)&lt;&gt;"biota",SUM(IFERROR(VLOOKUP(InvoerTabel[[#Headers],[TFA]:[8:2 diPAP]],'Oppervlaktewater (bron drinkwat'!$C$6:$D$41,2,FALSE)*Invoer!$D6:$AM6,0)),0)</f>
        <v>0</v>
      </c>
      <c r="G9" s="121" cm="1">
        <f t="array" ref="G9">IF(INDEX(InvoerTabel[MonsterType],ROW()-6)&lt;&gt;"biota",SUM(IFERROR(VLOOKUP(InvoerTabel[[#Headers],[TFA]:[8:2 diPAP]],'Oppervlaktewater (bron drinkwat'!$C$6:$D$41,2,FALSE)*IF(ISNUMBER(FIND("&lt;",Invoer!$D6:$AM6)),SUBSTITUTE(Invoer!$D6:$AM6,"&lt;",""),Invoer!$D6:$AM6),0)),0)</f>
        <v>0</v>
      </c>
      <c r="H9" s="122"/>
      <c r="I9" s="121" cm="1">
        <f t="array" ref="I9">IF(INDEX(InvoerTabel[MonsterType],ROW()-6)&lt;&gt;"biota",SUM(IFERROR(VLOOKUP(InvoerTabel[[#Headers],[TFA]:[8:2 diPAP]],'Oppervlaktewater (visconsumptie'!$C$6:$E$41,3,FALSE)*VLOOKUP(InvoerTabel[[#Headers],[TFA]:[8:2 diPAP]],'Oppervlaktewater (visconsumptie'!$C$6:$E$41,2,FALSE)*Invoer!$D6:$AM6,0)),0)</f>
        <v>0</v>
      </c>
      <c r="J9" s="121" cm="1">
        <f t="array" ref="J9">IF(INDEX(InvoerTabel[MonsterType],ROW()-6)&lt;&gt;"biota",SUM(IFERROR(VLOOKUP(InvoerTabel[[#Headers],[TFA]:[8:2 diPAP]],'Oppervlaktewater (visconsumptie'!$C$6:$E$41,3,FALSE)*VLOOKUP(InvoerTabel[[#Headers],[TFA]:[8:2 diPAP]],'Oppervlaktewater (visconsumptie'!$C$6:$D$41,2,FALSE)*IF(ISNUMBER(FIND("&lt;",Invoer!$D6:$AM6)),SUBSTITUTE(Invoer!$D6:$AM6,"&lt;",""),Invoer!$D6:$AM6),0)),0)</f>
        <v>0</v>
      </c>
      <c r="K9" s="123"/>
      <c r="L9" s="121" cm="1">
        <f t="array" ref="L9">IF(INDEX(InvoerTabel[MonsterType],ROW()-6)&lt;&gt;"biota",SUM(IFERROR(VLOOKUP(InvoerTabel[[#Headers],[TFA]:[8:2 diPAP]],Zwemwater!$C$6:$D$31,2,FALSE)*Invoer!$D6:$AM6,0)),0)</f>
        <v>0</v>
      </c>
      <c r="M9" s="121" cm="1">
        <f t="array" ref="M9">IF(INDEX(InvoerTabel[MonsterType],ROW()-6)&lt;&gt;"biota",SUM(IFERROR(VLOOKUP(InvoerTabel[[#Headers],[TFA]:[8:2 diPAP]],Zwemwater!$C$6:$D$31,2,FALSE)*IF(ISNUMBER(FIND("&lt;",Invoer!$D6:$AM6)),SUBSTITUTE(Invoer!$D6:$AM6,"&lt;",""),Invoer!$D6:$AM6),0)),0)</f>
        <v>0</v>
      </c>
      <c r="N9" s="123"/>
      <c r="O9" s="121" cm="1">
        <f t="array" ref="O9">IF(INDEX(InvoerTabel[MonsterType],ROW()-6)&lt;&gt;"biota",SUM(IFERROR(VLOOKUP(InvoerTabel[[#Headers],[TFA]:[8:2 diPAP]],Irrigatiewater!$C$6:$D$41,2,FALSE)*Invoer!$D6:$AM6,0)),0)</f>
        <v>0</v>
      </c>
      <c r="P9" s="121" cm="1">
        <f t="array" ref="P9">IF(INDEX(InvoerTabel[MonsterType],ROW()-6)&lt;&gt;"biota",SUM(IFERROR(VLOOKUP(InvoerTabel[[#Headers],[TFA]:[8:2 diPAP]],Irrigatiewater!$C$6:$D$41,2,FALSE)*IF(ISNUMBER(FIND("&lt;",Invoer!$D6:$AM6)),SUBSTITUTE(Invoer!$D6:$AM6,"&lt;",""),Invoer!$D6:$AM6),0)),0)</f>
        <v>0</v>
      </c>
      <c r="Q9" s="122"/>
      <c r="R9" s="121" cm="1">
        <f t="array" ref="R9">IF(INDEX(InvoerTabel[MonsterType],ROW()-6)="biota", SUM(IFERROR(VLOOKUP(InvoerTabel[[#Headers],[TFA]:[8:2 diPAP]],Biota!$C$6:$D$31,2,FALSE)*Invoer!$D6:$AM6,0)), 0)</f>
        <v>0</v>
      </c>
      <c r="S9" s="121" cm="1">
        <f t="array" ref="S9">IF(INDEX(InvoerTabel[MonsterType],ROW()-6)="biota",SUM(IFERROR(VLOOKUP(InvoerTabel[[#Headers],[TFA]:[8:2 diPAP]],Biota!$C$6:$D$31,2,FALSE)*IF(ISNUMBER(FIND("&lt;",Invoer!$D6:$AM6)),SUBSTITUTE(Invoer!$D6:$AM6,"&lt;",""),Invoer!$D6:$AM6),0)),0)</f>
        <v>0</v>
      </c>
      <c r="T9" s="122"/>
    </row>
    <row r="10" spans="2:20" s="119" customFormat="1" x14ac:dyDescent="0.15">
      <c r="B10" s="130" t="str">
        <f>IF(Invoer!B7&lt;&gt;"",Invoer!B7,"")</f>
        <v/>
      </c>
      <c r="C10" s="121" cm="1">
        <f t="array" ref="C10">IF(INDEX(InvoerTabel[MonsterType],ROW()-6)&lt;&gt;"biota", SUM(IFERROR(VLOOKUP(InvoerTabel[[#Headers],[TFA]:[8:2 diPAP]],Drinkwater!$C$6:$D$31,2,FALSE)*Invoer!$D7:$AM7,0)), 0)</f>
        <v>0</v>
      </c>
      <c r="D10" s="121" cm="1">
        <f t="array" ref="D10">IF(INDEX(InvoerTabel[MonsterType],ROW()-6)&lt;&gt;"biota",SUM(IFERROR(VLOOKUP(InvoerTabel[[#Headers],[TFA]:[8:2 diPAP]],Drinkwater!$C$6:$D$31,2,FALSE)*IF(ISNUMBER(FIND("&lt;",Invoer!$D7:$AM7)),SUBSTITUTE(Invoer!$D7:$AM7,"&lt;",""),Invoer!$D7:$AM7),0)),0)</f>
        <v>0</v>
      </c>
      <c r="E10" s="122"/>
      <c r="F10" s="121" cm="1">
        <f t="array" ref="F10">IF(INDEX(InvoerTabel[MonsterType],ROW()-6)&lt;&gt;"biota",SUM(IFERROR(VLOOKUP(InvoerTabel[[#Headers],[TFA]:[8:2 diPAP]],'Oppervlaktewater (bron drinkwat'!$C$6:$D$41,2,FALSE)*Invoer!$D7:$AM7,0)),0)</f>
        <v>0</v>
      </c>
      <c r="G10" s="121" cm="1">
        <f t="array" ref="G10">IF(INDEX(InvoerTabel[MonsterType],ROW()-6)&lt;&gt;"biota",SUM(IFERROR(VLOOKUP(InvoerTabel[[#Headers],[TFA]:[8:2 diPAP]],'Oppervlaktewater (bron drinkwat'!$C$6:$D$41,2,FALSE)*IF(ISNUMBER(FIND("&lt;",Invoer!$D7:$AM7)),SUBSTITUTE(Invoer!$D7:$AM7,"&lt;",""),Invoer!$D7:$AM7),0)),0)</f>
        <v>0</v>
      </c>
      <c r="H10" s="122"/>
      <c r="I10" s="121" cm="1">
        <f t="array" ref="I10">IF(INDEX(InvoerTabel[MonsterType],ROW()-6)&lt;&gt;"biota",SUM(IFERROR(VLOOKUP(InvoerTabel[[#Headers],[TFA]:[8:2 diPAP]],'Oppervlaktewater (visconsumptie'!$C$6:$E$41,3,FALSE)*VLOOKUP(InvoerTabel[[#Headers],[TFA]:[8:2 diPAP]],'Oppervlaktewater (visconsumptie'!$C$6:$E$41,2,FALSE)*Invoer!$D7:$AM7,0)),0)</f>
        <v>0</v>
      </c>
      <c r="J10" s="121" cm="1">
        <f t="array" ref="J10">IF(INDEX(InvoerTabel[MonsterType],ROW()-6)&lt;&gt;"biota",SUM(IFERROR(VLOOKUP(InvoerTabel[[#Headers],[TFA]:[8:2 diPAP]],'Oppervlaktewater (visconsumptie'!$C$6:$E$41,3,FALSE)*VLOOKUP(InvoerTabel[[#Headers],[TFA]:[8:2 diPAP]],'Oppervlaktewater (visconsumptie'!$C$6:$D$41,2,FALSE)*IF(ISNUMBER(FIND("&lt;",Invoer!$D7:$AM7)),SUBSTITUTE(Invoer!$D7:$AM7,"&lt;",""),Invoer!$D7:$AM7),0)),0)</f>
        <v>0</v>
      </c>
      <c r="K10" s="123"/>
      <c r="L10" s="121" cm="1">
        <f t="array" ref="L10">IF(INDEX(InvoerTabel[MonsterType],ROW()-6)&lt;&gt;"biota",SUM(IFERROR(VLOOKUP(InvoerTabel[[#Headers],[TFA]:[8:2 diPAP]],Zwemwater!$C$6:$D$31,2,FALSE)*Invoer!$D7:$AM7,0)),0)</f>
        <v>0</v>
      </c>
      <c r="M10" s="121" cm="1">
        <f t="array" ref="M10">IF(INDEX(InvoerTabel[MonsterType],ROW()-6)&lt;&gt;"biota",SUM(IFERROR(VLOOKUP(InvoerTabel[[#Headers],[TFA]:[8:2 diPAP]],Zwemwater!$C$6:$D$31,2,FALSE)*IF(ISNUMBER(FIND("&lt;",Invoer!$D7:$AM7)),SUBSTITUTE(Invoer!$D7:$AM7,"&lt;",""),Invoer!$D7:$AM7),0)),0)</f>
        <v>0</v>
      </c>
      <c r="N10" s="123"/>
      <c r="O10" s="121" cm="1">
        <f t="array" ref="O10">IF(INDEX(InvoerTabel[MonsterType],ROW()-6)&lt;&gt;"biota",SUM(IFERROR(VLOOKUP(InvoerTabel[[#Headers],[TFA]:[8:2 diPAP]],Irrigatiewater!$C$6:$D$41,2,FALSE)*Invoer!$D7:$AM7,0)),0)</f>
        <v>0</v>
      </c>
      <c r="P10" s="121" cm="1">
        <f t="array" ref="P10">IF(INDEX(InvoerTabel[MonsterType],ROW()-6)&lt;&gt;"biota",SUM(IFERROR(VLOOKUP(InvoerTabel[[#Headers],[TFA]:[8:2 diPAP]],Irrigatiewater!$C$6:$D$41,2,FALSE)*IF(ISNUMBER(FIND("&lt;",Invoer!$D7:$AM7)),SUBSTITUTE(Invoer!$D7:$AM7,"&lt;",""),Invoer!$D7:$AM7),0)),0)</f>
        <v>0</v>
      </c>
      <c r="Q10" s="122"/>
      <c r="R10" s="121" cm="1">
        <f t="array" ref="R10">IF(INDEX(InvoerTabel[MonsterType],ROW()-6)="biota", SUM(IFERROR(VLOOKUP(InvoerTabel[[#Headers],[TFA]:[8:2 diPAP]],Biota!$C$6:$D$31,2,FALSE)*Invoer!$D7:$AM7,0)), 0)</f>
        <v>0</v>
      </c>
      <c r="S10" s="121" cm="1">
        <f t="array" ref="S10">IF(INDEX(InvoerTabel[MonsterType],ROW()-6)="biota",SUM(IFERROR(VLOOKUP(InvoerTabel[[#Headers],[TFA]:[8:2 diPAP]],Biota!$C$6:$D$31,2,FALSE)*IF(ISNUMBER(FIND("&lt;",Invoer!$D7:$AM7)),SUBSTITUTE(Invoer!$D7:$AM7,"&lt;",""),Invoer!$D7:$AM7),0)),0)</f>
        <v>0</v>
      </c>
      <c r="T10" s="122"/>
    </row>
    <row r="11" spans="2:20" s="119" customFormat="1" x14ac:dyDescent="0.15">
      <c r="B11" s="130" t="str">
        <f>IF(Invoer!B8&lt;&gt;"",Invoer!B8,"")</f>
        <v/>
      </c>
      <c r="C11" s="121" cm="1">
        <f t="array" ref="C11">IF(INDEX(InvoerTabel[MonsterType],ROW()-6)&lt;&gt;"biota", SUM(IFERROR(VLOOKUP(InvoerTabel[[#Headers],[TFA]:[8:2 diPAP]],Drinkwater!$C$6:$D$31,2,FALSE)*Invoer!$D8:$AM8,0)), 0)</f>
        <v>0</v>
      </c>
      <c r="D11" s="121" cm="1">
        <f t="array" ref="D11">IF(INDEX(InvoerTabel[MonsterType],ROW()-6)&lt;&gt;"biota",SUM(IFERROR(VLOOKUP(InvoerTabel[[#Headers],[TFA]:[8:2 diPAP]],Drinkwater!$C$6:$D$31,2,FALSE)*IF(ISNUMBER(FIND("&lt;",Invoer!$D8:$AM8)),SUBSTITUTE(Invoer!$D8:$AM8,"&lt;",""),Invoer!$D8:$AM8),0)),0)</f>
        <v>0</v>
      </c>
      <c r="E11" s="122"/>
      <c r="F11" s="121" cm="1">
        <f t="array" ref="F11">IF(INDEX(InvoerTabel[MonsterType],ROW()-6)&lt;&gt;"biota",SUM(IFERROR(VLOOKUP(InvoerTabel[[#Headers],[TFA]:[8:2 diPAP]],'Oppervlaktewater (bron drinkwat'!$C$6:$D$41,2,FALSE)*Invoer!$D8:$AM8,0)),0)</f>
        <v>0</v>
      </c>
      <c r="G11" s="121" cm="1">
        <f t="array" ref="G11">IF(INDEX(InvoerTabel[MonsterType],ROW()-6)&lt;&gt;"biota",SUM(IFERROR(VLOOKUP(InvoerTabel[[#Headers],[TFA]:[8:2 diPAP]],'Oppervlaktewater (bron drinkwat'!$C$6:$D$41,2,FALSE)*IF(ISNUMBER(FIND("&lt;",Invoer!$D8:$AM8)),SUBSTITUTE(Invoer!$D8:$AM8,"&lt;",""),Invoer!$D8:$AM8),0)),0)</f>
        <v>0</v>
      </c>
      <c r="H11" s="122"/>
      <c r="I11" s="121" cm="1">
        <f t="array" ref="I11">IF(INDEX(InvoerTabel[MonsterType],ROW()-6)&lt;&gt;"biota",SUM(IFERROR(VLOOKUP(InvoerTabel[[#Headers],[TFA]:[8:2 diPAP]],'Oppervlaktewater (visconsumptie'!$C$6:$E$41,3,FALSE)*VLOOKUP(InvoerTabel[[#Headers],[TFA]:[8:2 diPAP]],'Oppervlaktewater (visconsumptie'!$C$6:$E$41,2,FALSE)*Invoer!$D8:$AM8,0)),0)</f>
        <v>0</v>
      </c>
      <c r="J11" s="121" cm="1">
        <f t="array" ref="J11">IF(INDEX(InvoerTabel[MonsterType],ROW()-6)&lt;&gt;"biota",SUM(IFERROR(VLOOKUP(InvoerTabel[[#Headers],[TFA]:[8:2 diPAP]],'Oppervlaktewater (visconsumptie'!$C$6:$E$41,3,FALSE)*VLOOKUP(InvoerTabel[[#Headers],[TFA]:[8:2 diPAP]],'Oppervlaktewater (visconsumptie'!$C$6:$D$41,2,FALSE)*IF(ISNUMBER(FIND("&lt;",Invoer!$D8:$AM8)),SUBSTITUTE(Invoer!$D8:$AM8,"&lt;",""),Invoer!$D8:$AM8),0)),0)</f>
        <v>0</v>
      </c>
      <c r="K11" s="123"/>
      <c r="L11" s="121" cm="1">
        <f t="array" ref="L11">IF(INDEX(InvoerTabel[MonsterType],ROW()-6)&lt;&gt;"biota",SUM(IFERROR(VLOOKUP(InvoerTabel[[#Headers],[TFA]:[8:2 diPAP]],Zwemwater!$C$6:$D$31,2,FALSE)*Invoer!$D8:$AM8,0)),0)</f>
        <v>0</v>
      </c>
      <c r="M11" s="121" cm="1">
        <f t="array" ref="M11">IF(INDEX(InvoerTabel[MonsterType],ROW()-6)&lt;&gt;"biota",SUM(IFERROR(VLOOKUP(InvoerTabel[[#Headers],[TFA]:[8:2 diPAP]],Zwemwater!$C$6:$D$31,2,FALSE)*IF(ISNUMBER(FIND("&lt;",Invoer!$D8:$AM8)),SUBSTITUTE(Invoer!$D8:$AM8,"&lt;",""),Invoer!$D8:$AM8),0)),0)</f>
        <v>0</v>
      </c>
      <c r="N11" s="123"/>
      <c r="O11" s="121" cm="1">
        <f t="array" ref="O11">IF(INDEX(InvoerTabel[MonsterType],ROW()-6)&lt;&gt;"biota",SUM(IFERROR(VLOOKUP(InvoerTabel[[#Headers],[TFA]:[8:2 diPAP]],Irrigatiewater!$C$6:$D$41,2,FALSE)*Invoer!$D8:$AM8,0)),0)</f>
        <v>0</v>
      </c>
      <c r="P11" s="121" cm="1">
        <f t="array" ref="P11">IF(INDEX(InvoerTabel[MonsterType],ROW()-6)&lt;&gt;"biota",SUM(IFERROR(VLOOKUP(InvoerTabel[[#Headers],[TFA]:[8:2 diPAP]],Irrigatiewater!$C$6:$D$41,2,FALSE)*IF(ISNUMBER(FIND("&lt;",Invoer!$D8:$AM8)),SUBSTITUTE(Invoer!$D8:$AM8,"&lt;",""),Invoer!$D8:$AM8),0)),0)</f>
        <v>0</v>
      </c>
      <c r="Q11" s="122"/>
      <c r="R11" s="121" cm="1">
        <f t="array" ref="R11">IF(INDEX(InvoerTabel[MonsterType],ROW()-6)="biota", SUM(IFERROR(VLOOKUP(InvoerTabel[[#Headers],[TFA]:[8:2 diPAP]],Biota!$C$6:$D$31,2,FALSE)*Invoer!$D8:$AM8,0)), 0)</f>
        <v>0</v>
      </c>
      <c r="S11" s="121" cm="1">
        <f t="array" ref="S11">IF(INDEX(InvoerTabel[MonsterType],ROW()-6)="biota",SUM(IFERROR(VLOOKUP(InvoerTabel[[#Headers],[TFA]:[8:2 diPAP]],Biota!$C$6:$D$31,2,FALSE)*IF(ISNUMBER(FIND("&lt;",Invoer!$D8:$AM8)),SUBSTITUTE(Invoer!$D8:$AM8,"&lt;",""),Invoer!$D8:$AM8),0)),0)</f>
        <v>0</v>
      </c>
      <c r="T11" s="122"/>
    </row>
    <row r="12" spans="2:20" s="119" customFormat="1" x14ac:dyDescent="0.15">
      <c r="B12" s="130" t="str">
        <f>IF(Invoer!B9&lt;&gt;"",Invoer!B9,"")</f>
        <v/>
      </c>
      <c r="C12" s="121" cm="1">
        <f t="array" ref="C12">IF(INDEX(InvoerTabel[MonsterType],ROW()-6)&lt;&gt;"biota", SUM(IFERROR(VLOOKUP(InvoerTabel[[#Headers],[TFA]:[8:2 diPAP]],Drinkwater!$C$6:$D$31,2,FALSE)*Invoer!$D9:$AM9,0)), 0)</f>
        <v>0</v>
      </c>
      <c r="D12" s="121" cm="1">
        <f t="array" ref="D12">IF(INDEX(InvoerTabel[MonsterType],ROW()-6)&lt;&gt;"biota",SUM(IFERROR(VLOOKUP(InvoerTabel[[#Headers],[TFA]:[8:2 diPAP]],Drinkwater!$C$6:$D$31,2,FALSE)*IF(ISNUMBER(FIND("&lt;",Invoer!$D9:$AM9)),SUBSTITUTE(Invoer!$D9:$AM9,"&lt;",""),Invoer!$D9:$AM9),0)),0)</f>
        <v>0</v>
      </c>
      <c r="E12" s="122"/>
      <c r="F12" s="121" cm="1">
        <f t="array" ref="F12">IF(INDEX(InvoerTabel[MonsterType],ROW()-6)&lt;&gt;"biota",SUM(IFERROR(VLOOKUP(InvoerTabel[[#Headers],[TFA]:[8:2 diPAP]],'Oppervlaktewater (bron drinkwat'!$C$6:$D$41,2,FALSE)*Invoer!$D9:$AM9,0)),0)</f>
        <v>0</v>
      </c>
      <c r="G12" s="121" cm="1">
        <f t="array" ref="G12">IF(INDEX(InvoerTabel[MonsterType],ROW()-6)&lt;&gt;"biota",SUM(IFERROR(VLOOKUP(InvoerTabel[[#Headers],[TFA]:[8:2 diPAP]],'Oppervlaktewater (bron drinkwat'!$C$6:$D$41,2,FALSE)*IF(ISNUMBER(FIND("&lt;",Invoer!$D9:$AM9)),SUBSTITUTE(Invoer!$D9:$AM9,"&lt;",""),Invoer!$D9:$AM9),0)),0)</f>
        <v>0</v>
      </c>
      <c r="H12" s="122"/>
      <c r="I12" s="121" cm="1">
        <f t="array" ref="I12">IF(INDEX(InvoerTabel[MonsterType],ROW()-6)&lt;&gt;"biota",SUM(IFERROR(VLOOKUP(InvoerTabel[[#Headers],[TFA]:[8:2 diPAP]],'Oppervlaktewater (visconsumptie'!$C$6:$E$41,3,FALSE)*VLOOKUP(InvoerTabel[[#Headers],[TFA]:[8:2 diPAP]],'Oppervlaktewater (visconsumptie'!$C$6:$E$41,2,FALSE)*Invoer!$D9:$AM9,0)),0)</f>
        <v>0</v>
      </c>
      <c r="J12" s="121" cm="1">
        <f t="array" ref="J12">IF(INDEX(InvoerTabel[MonsterType],ROW()-6)&lt;&gt;"biota",SUM(IFERROR(VLOOKUP(InvoerTabel[[#Headers],[TFA]:[8:2 diPAP]],'Oppervlaktewater (visconsumptie'!$C$6:$E$41,3,FALSE)*VLOOKUP(InvoerTabel[[#Headers],[TFA]:[8:2 diPAP]],'Oppervlaktewater (visconsumptie'!$C$6:$D$41,2,FALSE)*IF(ISNUMBER(FIND("&lt;",Invoer!$D9:$AM9)),SUBSTITUTE(Invoer!$D9:$AM9,"&lt;",""),Invoer!$D9:$AM9),0)),0)</f>
        <v>0</v>
      </c>
      <c r="K12" s="123"/>
      <c r="L12" s="121" cm="1">
        <f t="array" ref="L12">IF(INDEX(InvoerTabel[MonsterType],ROW()-6)&lt;&gt;"biota",SUM(IFERROR(VLOOKUP(InvoerTabel[[#Headers],[TFA]:[8:2 diPAP]],Zwemwater!$C$6:$D$31,2,FALSE)*Invoer!$D9:$AM9,0)),0)</f>
        <v>0</v>
      </c>
      <c r="M12" s="121" cm="1">
        <f t="array" ref="M12">IF(INDEX(InvoerTabel[MonsterType],ROW()-6)&lt;&gt;"biota",SUM(IFERROR(VLOOKUP(InvoerTabel[[#Headers],[TFA]:[8:2 diPAP]],Zwemwater!$C$6:$D$31,2,FALSE)*IF(ISNUMBER(FIND("&lt;",Invoer!$D9:$AM9)),SUBSTITUTE(Invoer!$D9:$AM9,"&lt;",""),Invoer!$D9:$AM9),0)),0)</f>
        <v>0</v>
      </c>
      <c r="N12" s="123"/>
      <c r="O12" s="121" cm="1">
        <f t="array" ref="O12">IF(INDEX(InvoerTabel[MonsterType],ROW()-6)&lt;&gt;"biota",SUM(IFERROR(VLOOKUP(InvoerTabel[[#Headers],[TFA]:[8:2 diPAP]],Irrigatiewater!$C$6:$D$41,2,FALSE)*Invoer!$D9:$AM9,0)),0)</f>
        <v>0</v>
      </c>
      <c r="P12" s="121" cm="1">
        <f t="array" ref="P12">IF(INDEX(InvoerTabel[MonsterType],ROW()-6)&lt;&gt;"biota",SUM(IFERROR(VLOOKUP(InvoerTabel[[#Headers],[TFA]:[8:2 diPAP]],Irrigatiewater!$C$6:$D$41,2,FALSE)*IF(ISNUMBER(FIND("&lt;",Invoer!$D9:$AM9)),SUBSTITUTE(Invoer!$D9:$AM9,"&lt;",""),Invoer!$D9:$AM9),0)),0)</f>
        <v>0</v>
      </c>
      <c r="Q12" s="122"/>
      <c r="R12" s="121" cm="1">
        <f t="array" ref="R12">IF(INDEX(InvoerTabel[MonsterType],ROW()-6)="biota", SUM(IFERROR(VLOOKUP(InvoerTabel[[#Headers],[TFA]:[8:2 diPAP]],Biota!$C$6:$D$31,2,FALSE)*Invoer!$D9:$AM9,0)), 0)</f>
        <v>0</v>
      </c>
      <c r="S12" s="121" cm="1">
        <f t="array" ref="S12">IF(INDEX(InvoerTabel[MonsterType],ROW()-6)="biota",SUM(IFERROR(VLOOKUP(InvoerTabel[[#Headers],[TFA]:[8:2 diPAP]],Biota!$C$6:$D$31,2,FALSE)*IF(ISNUMBER(FIND("&lt;",Invoer!$D9:$AM9)),SUBSTITUTE(Invoer!$D9:$AM9,"&lt;",""),Invoer!$D9:$AM9),0)),0)</f>
        <v>0</v>
      </c>
      <c r="T12" s="122"/>
    </row>
    <row r="13" spans="2:20" s="119" customFormat="1" x14ac:dyDescent="0.15">
      <c r="B13" s="130" t="str">
        <f>IF(Invoer!B10&lt;&gt;"",Invoer!B10,"")</f>
        <v/>
      </c>
      <c r="C13" s="121" cm="1">
        <f t="array" ref="C13">IF(INDEX(InvoerTabel[MonsterType],ROW()-6)&lt;&gt;"biota", SUM(IFERROR(VLOOKUP(InvoerTabel[[#Headers],[TFA]:[8:2 diPAP]],Drinkwater!$C$6:$D$31,2,FALSE)*Invoer!$D10:$AM10,0)), 0)</f>
        <v>0</v>
      </c>
      <c r="D13" s="121" cm="1">
        <f t="array" ref="D13">IF(INDEX(InvoerTabel[MonsterType],ROW()-6)&lt;&gt;"biota",SUM(IFERROR(VLOOKUP(InvoerTabel[[#Headers],[TFA]:[8:2 diPAP]],Drinkwater!$C$6:$D$31,2,FALSE)*IF(ISNUMBER(FIND("&lt;",Invoer!$D10:$AM10)),SUBSTITUTE(Invoer!$D10:$AM10,"&lt;",""),Invoer!$D10:$AM10),0)),0)</f>
        <v>0</v>
      </c>
      <c r="E13" s="122"/>
      <c r="F13" s="121" cm="1">
        <f t="array" ref="F13">IF(INDEX(InvoerTabel[MonsterType],ROW()-6)&lt;&gt;"biota",SUM(IFERROR(VLOOKUP(InvoerTabel[[#Headers],[TFA]:[8:2 diPAP]],'Oppervlaktewater (bron drinkwat'!$C$6:$D$41,2,FALSE)*Invoer!$D10:$AM10,0)),0)</f>
        <v>0</v>
      </c>
      <c r="G13" s="121" cm="1">
        <f t="array" ref="G13">IF(INDEX(InvoerTabel[MonsterType],ROW()-6)&lt;&gt;"biota",SUM(IFERROR(VLOOKUP(InvoerTabel[[#Headers],[TFA]:[8:2 diPAP]],'Oppervlaktewater (bron drinkwat'!$C$6:$D$41,2,FALSE)*IF(ISNUMBER(FIND("&lt;",Invoer!$D10:$AM10)),SUBSTITUTE(Invoer!$D10:$AM10,"&lt;",""),Invoer!$D10:$AM10),0)),0)</f>
        <v>0</v>
      </c>
      <c r="H13" s="122"/>
      <c r="I13" s="121" cm="1">
        <f t="array" ref="I13">IF(INDEX(InvoerTabel[MonsterType],ROW()-6)&lt;&gt;"biota",SUM(IFERROR(VLOOKUP(InvoerTabel[[#Headers],[TFA]:[8:2 diPAP]],'Oppervlaktewater (visconsumptie'!$C$6:$E$41,3,FALSE)*VLOOKUP(InvoerTabel[[#Headers],[TFA]:[8:2 diPAP]],'Oppervlaktewater (visconsumptie'!$C$6:$E$41,2,FALSE)*Invoer!$D10:$AM10,0)),0)</f>
        <v>0</v>
      </c>
      <c r="J13" s="121" cm="1">
        <f t="array" ref="J13">IF(INDEX(InvoerTabel[MonsterType],ROW()-6)&lt;&gt;"biota",SUM(IFERROR(VLOOKUP(InvoerTabel[[#Headers],[TFA]:[8:2 diPAP]],'Oppervlaktewater (visconsumptie'!$C$6:$E$41,3,FALSE)*VLOOKUP(InvoerTabel[[#Headers],[TFA]:[8:2 diPAP]],'Oppervlaktewater (visconsumptie'!$C$6:$D$41,2,FALSE)*IF(ISNUMBER(FIND("&lt;",Invoer!$D10:$AM10)),SUBSTITUTE(Invoer!$D10:$AM10,"&lt;",""),Invoer!$D10:$AM10),0)),0)</f>
        <v>0</v>
      </c>
      <c r="K13" s="123"/>
      <c r="L13" s="121" cm="1">
        <f t="array" ref="L13">IF(INDEX(InvoerTabel[MonsterType],ROW()-6)&lt;&gt;"biota",SUM(IFERROR(VLOOKUP(InvoerTabel[[#Headers],[TFA]:[8:2 diPAP]],Zwemwater!$C$6:$D$31,2,FALSE)*Invoer!$D10:$AM10,0)),0)</f>
        <v>0</v>
      </c>
      <c r="M13" s="121" cm="1">
        <f t="array" ref="M13">IF(INDEX(InvoerTabel[MonsterType],ROW()-6)&lt;&gt;"biota",SUM(IFERROR(VLOOKUP(InvoerTabel[[#Headers],[TFA]:[8:2 diPAP]],Zwemwater!$C$6:$D$31,2,FALSE)*IF(ISNUMBER(FIND("&lt;",Invoer!$D10:$AM10)),SUBSTITUTE(Invoer!$D10:$AM10,"&lt;",""),Invoer!$D10:$AM10),0)),0)</f>
        <v>0</v>
      </c>
      <c r="N13" s="123"/>
      <c r="O13" s="121" cm="1">
        <f t="array" ref="O13">IF(INDEX(InvoerTabel[MonsterType],ROW()-6)&lt;&gt;"biota",SUM(IFERROR(VLOOKUP(InvoerTabel[[#Headers],[TFA]:[8:2 diPAP]],Irrigatiewater!$C$6:$D$41,2,FALSE)*Invoer!$D10:$AM10,0)),0)</f>
        <v>0</v>
      </c>
      <c r="P13" s="121" cm="1">
        <f t="array" ref="P13">IF(INDEX(InvoerTabel[MonsterType],ROW()-6)&lt;&gt;"biota",SUM(IFERROR(VLOOKUP(InvoerTabel[[#Headers],[TFA]:[8:2 diPAP]],Irrigatiewater!$C$6:$D$41,2,FALSE)*IF(ISNUMBER(FIND("&lt;",Invoer!$D10:$AM10)),SUBSTITUTE(Invoer!$D10:$AM10,"&lt;",""),Invoer!$D10:$AM10),0)),0)</f>
        <v>0</v>
      </c>
      <c r="Q13" s="122"/>
      <c r="R13" s="121" cm="1">
        <f t="array" ref="R13">IF(INDEX(InvoerTabel[MonsterType],ROW()-6)="biota", SUM(IFERROR(VLOOKUP(InvoerTabel[[#Headers],[TFA]:[8:2 diPAP]],Biota!$C$6:$D$31,2,FALSE)*Invoer!$D10:$AM10,0)), 0)</f>
        <v>0</v>
      </c>
      <c r="S13" s="121" cm="1">
        <f t="array" ref="S13">IF(INDEX(InvoerTabel[MonsterType],ROW()-6)="biota",SUM(IFERROR(VLOOKUP(InvoerTabel[[#Headers],[TFA]:[8:2 diPAP]],Biota!$C$6:$D$31,2,FALSE)*IF(ISNUMBER(FIND("&lt;",Invoer!$D10:$AM10)),SUBSTITUTE(Invoer!$D10:$AM10,"&lt;",""),Invoer!$D10:$AM10),0)),0)</f>
        <v>0</v>
      </c>
      <c r="T13" s="122"/>
    </row>
    <row r="14" spans="2:20" s="119" customFormat="1" x14ac:dyDescent="0.15">
      <c r="B14" s="130" t="str">
        <f>IF(Invoer!B11&lt;&gt;"",Invoer!B11,"")</f>
        <v/>
      </c>
      <c r="C14" s="121" cm="1">
        <f t="array" ref="C14">IF(INDEX(InvoerTabel[MonsterType],ROW()-6)&lt;&gt;"biota", SUM(IFERROR(VLOOKUP(InvoerTabel[[#Headers],[TFA]:[8:2 diPAP]],Drinkwater!$C$6:$D$31,2,FALSE)*Invoer!$D11:$AM11,0)), 0)</f>
        <v>0</v>
      </c>
      <c r="D14" s="121" cm="1">
        <f t="array" ref="D14">IF(INDEX(InvoerTabel[MonsterType],ROW()-6)&lt;&gt;"biota",SUM(IFERROR(VLOOKUP(InvoerTabel[[#Headers],[TFA]:[8:2 diPAP]],Drinkwater!$C$6:$D$31,2,FALSE)*IF(ISNUMBER(FIND("&lt;",Invoer!$D11:$AM11)),SUBSTITUTE(Invoer!$D11:$AM11,"&lt;",""),Invoer!$D11:$AM11),0)),0)</f>
        <v>0</v>
      </c>
      <c r="E14" s="122"/>
      <c r="F14" s="121" cm="1">
        <f t="array" ref="F14">IF(INDEX(InvoerTabel[MonsterType],ROW()-6)&lt;&gt;"biota",SUM(IFERROR(VLOOKUP(InvoerTabel[[#Headers],[TFA]:[8:2 diPAP]],'Oppervlaktewater (bron drinkwat'!$C$6:$D$41,2,FALSE)*Invoer!$D11:$AM11,0)),0)</f>
        <v>0</v>
      </c>
      <c r="G14" s="121" cm="1">
        <f t="array" ref="G14">IF(INDEX(InvoerTabel[MonsterType],ROW()-6)&lt;&gt;"biota",SUM(IFERROR(VLOOKUP(InvoerTabel[[#Headers],[TFA]:[8:2 diPAP]],'Oppervlaktewater (bron drinkwat'!$C$6:$D$41,2,FALSE)*IF(ISNUMBER(FIND("&lt;",Invoer!$D11:$AM11)),SUBSTITUTE(Invoer!$D11:$AM11,"&lt;",""),Invoer!$D11:$AM11),0)),0)</f>
        <v>0</v>
      </c>
      <c r="H14" s="122"/>
      <c r="I14" s="121" cm="1">
        <f t="array" ref="I14">IF(INDEX(InvoerTabel[MonsterType],ROW()-6)&lt;&gt;"biota",SUM(IFERROR(VLOOKUP(InvoerTabel[[#Headers],[TFA]:[8:2 diPAP]],'Oppervlaktewater (visconsumptie'!$C$6:$E$41,3,FALSE)*VLOOKUP(InvoerTabel[[#Headers],[TFA]:[8:2 diPAP]],'Oppervlaktewater (visconsumptie'!$C$6:$E$41,2,FALSE)*Invoer!$D11:$AM11,0)),0)</f>
        <v>0</v>
      </c>
      <c r="J14" s="121" cm="1">
        <f t="array" ref="J14">IF(INDEX(InvoerTabel[MonsterType],ROW()-6)&lt;&gt;"biota",SUM(IFERROR(VLOOKUP(InvoerTabel[[#Headers],[TFA]:[8:2 diPAP]],'Oppervlaktewater (visconsumptie'!$C$6:$E$41,3,FALSE)*VLOOKUP(InvoerTabel[[#Headers],[TFA]:[8:2 diPAP]],'Oppervlaktewater (visconsumptie'!$C$6:$D$41,2,FALSE)*IF(ISNUMBER(FIND("&lt;",Invoer!$D11:$AM11)),SUBSTITUTE(Invoer!$D11:$AM11,"&lt;",""),Invoer!$D11:$AM11),0)),0)</f>
        <v>0</v>
      </c>
      <c r="K14" s="123"/>
      <c r="L14" s="121" cm="1">
        <f t="array" ref="L14">IF(INDEX(InvoerTabel[MonsterType],ROW()-6)&lt;&gt;"biota",SUM(IFERROR(VLOOKUP(InvoerTabel[[#Headers],[TFA]:[8:2 diPAP]],Zwemwater!$C$6:$D$31,2,FALSE)*Invoer!$D11:$AM11,0)),0)</f>
        <v>0</v>
      </c>
      <c r="M14" s="121" cm="1">
        <f t="array" ref="M14">IF(INDEX(InvoerTabel[MonsterType],ROW()-6)&lt;&gt;"biota",SUM(IFERROR(VLOOKUP(InvoerTabel[[#Headers],[TFA]:[8:2 diPAP]],Zwemwater!$C$6:$D$31,2,FALSE)*IF(ISNUMBER(FIND("&lt;",Invoer!$D11:$AM11)),SUBSTITUTE(Invoer!$D11:$AM11,"&lt;",""),Invoer!$D11:$AM11),0)),0)</f>
        <v>0</v>
      </c>
      <c r="N14" s="123"/>
      <c r="O14" s="121" cm="1">
        <f t="array" ref="O14">IF(INDEX(InvoerTabel[MonsterType],ROW()-6)&lt;&gt;"biota",SUM(IFERROR(VLOOKUP(InvoerTabel[[#Headers],[TFA]:[8:2 diPAP]],Irrigatiewater!$C$6:$D$41,2,FALSE)*Invoer!$D11:$AM11,0)),0)</f>
        <v>0</v>
      </c>
      <c r="P14" s="121" cm="1">
        <f t="array" ref="P14">IF(INDEX(InvoerTabel[MonsterType],ROW()-6)&lt;&gt;"biota",SUM(IFERROR(VLOOKUP(InvoerTabel[[#Headers],[TFA]:[8:2 diPAP]],Irrigatiewater!$C$6:$D$41,2,FALSE)*IF(ISNUMBER(FIND("&lt;",Invoer!$D11:$AM11)),SUBSTITUTE(Invoer!$D11:$AM11,"&lt;",""),Invoer!$D11:$AM11),0)),0)</f>
        <v>0</v>
      </c>
      <c r="Q14" s="122"/>
      <c r="R14" s="121" cm="1">
        <f t="array" ref="R14">IF(INDEX(InvoerTabel[MonsterType],ROW()-6)="biota", SUM(IFERROR(VLOOKUP(InvoerTabel[[#Headers],[TFA]:[8:2 diPAP]],Biota!$C$6:$D$31,2,FALSE)*Invoer!$D11:$AM11,0)), 0)</f>
        <v>0</v>
      </c>
      <c r="S14" s="121" cm="1">
        <f t="array" ref="S14">IF(INDEX(InvoerTabel[MonsterType],ROW()-6)="biota",SUM(IFERROR(VLOOKUP(InvoerTabel[[#Headers],[TFA]:[8:2 diPAP]],Biota!$C$6:$D$31,2,FALSE)*IF(ISNUMBER(FIND("&lt;",Invoer!$D11:$AM11)),SUBSTITUTE(Invoer!$D11:$AM11,"&lt;",""),Invoer!$D11:$AM11),0)),0)</f>
        <v>0</v>
      </c>
      <c r="T14" s="122"/>
    </row>
    <row r="15" spans="2:20" s="119" customFormat="1" x14ac:dyDescent="0.15">
      <c r="B15" s="130" t="str">
        <f>IF(Invoer!B12&lt;&gt;"",Invoer!B12,"")</f>
        <v/>
      </c>
      <c r="C15" s="121" cm="1">
        <f t="array" ref="C15">IF(INDEX(InvoerTabel[MonsterType],ROW()-6)&lt;&gt;"biota", SUM(IFERROR(VLOOKUP(InvoerTabel[[#Headers],[TFA]:[8:2 diPAP]],Drinkwater!$C$6:$D$31,2,FALSE)*Invoer!$D12:$AM12,0)), 0)</f>
        <v>0</v>
      </c>
      <c r="D15" s="121" cm="1">
        <f t="array" ref="D15">IF(INDEX(InvoerTabel[MonsterType],ROW()-6)&lt;&gt;"biota",SUM(IFERROR(VLOOKUP(InvoerTabel[[#Headers],[TFA]:[8:2 diPAP]],Drinkwater!$C$6:$D$31,2,FALSE)*IF(ISNUMBER(FIND("&lt;",Invoer!$D12:$AM12)),SUBSTITUTE(Invoer!$D12:$AM12,"&lt;",""),Invoer!$D12:$AM12),0)),0)</f>
        <v>0</v>
      </c>
      <c r="E15" s="122"/>
      <c r="F15" s="121" cm="1">
        <f t="array" ref="F15">IF(INDEX(InvoerTabel[MonsterType],ROW()-6)&lt;&gt;"biota",SUM(IFERROR(VLOOKUP(InvoerTabel[[#Headers],[TFA]:[8:2 diPAP]],'Oppervlaktewater (bron drinkwat'!$C$6:$D$41,2,FALSE)*Invoer!$D12:$AM12,0)),0)</f>
        <v>0</v>
      </c>
      <c r="G15" s="121" cm="1">
        <f t="array" ref="G15">IF(INDEX(InvoerTabel[MonsterType],ROW()-6)&lt;&gt;"biota",SUM(IFERROR(VLOOKUP(InvoerTabel[[#Headers],[TFA]:[8:2 diPAP]],'Oppervlaktewater (bron drinkwat'!$C$6:$D$41,2,FALSE)*IF(ISNUMBER(FIND("&lt;",Invoer!$D12:$AM12)),SUBSTITUTE(Invoer!$D12:$AM12,"&lt;",""),Invoer!$D12:$AM12),0)),0)</f>
        <v>0</v>
      </c>
      <c r="H15" s="122"/>
      <c r="I15" s="121" cm="1">
        <f t="array" ref="I15">IF(INDEX(InvoerTabel[MonsterType],ROW()-6)&lt;&gt;"biota",SUM(IFERROR(VLOOKUP(InvoerTabel[[#Headers],[TFA]:[8:2 diPAP]],'Oppervlaktewater (visconsumptie'!$C$6:$E$41,3,FALSE)*VLOOKUP(InvoerTabel[[#Headers],[TFA]:[8:2 diPAP]],'Oppervlaktewater (visconsumptie'!$C$6:$E$41,2,FALSE)*Invoer!$D12:$AM12,0)),0)</f>
        <v>0</v>
      </c>
      <c r="J15" s="121" cm="1">
        <f t="array" ref="J15">IF(INDEX(InvoerTabel[MonsterType],ROW()-6)&lt;&gt;"biota",SUM(IFERROR(VLOOKUP(InvoerTabel[[#Headers],[TFA]:[8:2 diPAP]],'Oppervlaktewater (visconsumptie'!$C$6:$E$41,3,FALSE)*VLOOKUP(InvoerTabel[[#Headers],[TFA]:[8:2 diPAP]],'Oppervlaktewater (visconsumptie'!$C$6:$D$41,2,FALSE)*IF(ISNUMBER(FIND("&lt;",Invoer!$D12:$AM12)),SUBSTITUTE(Invoer!$D12:$AM12,"&lt;",""),Invoer!$D12:$AM12),0)),0)</f>
        <v>0</v>
      </c>
      <c r="K15" s="123"/>
      <c r="L15" s="121" cm="1">
        <f t="array" ref="L15">IF(INDEX(InvoerTabel[MonsterType],ROW()-6)&lt;&gt;"biota",SUM(IFERROR(VLOOKUP(InvoerTabel[[#Headers],[TFA]:[8:2 diPAP]],Zwemwater!$C$6:$D$31,2,FALSE)*Invoer!$D12:$AM12,0)),0)</f>
        <v>0</v>
      </c>
      <c r="M15" s="121" cm="1">
        <f t="array" ref="M15">IF(INDEX(InvoerTabel[MonsterType],ROW()-6)&lt;&gt;"biota",SUM(IFERROR(VLOOKUP(InvoerTabel[[#Headers],[TFA]:[8:2 diPAP]],Zwemwater!$C$6:$D$31,2,FALSE)*IF(ISNUMBER(FIND("&lt;",Invoer!$D12:$AM12)),SUBSTITUTE(Invoer!$D12:$AM12,"&lt;",""),Invoer!$D12:$AM12),0)),0)</f>
        <v>0</v>
      </c>
      <c r="N15" s="123"/>
      <c r="O15" s="121" cm="1">
        <f t="array" ref="O15">IF(INDEX(InvoerTabel[MonsterType],ROW()-6)&lt;&gt;"biota",SUM(IFERROR(VLOOKUP(InvoerTabel[[#Headers],[TFA]:[8:2 diPAP]],Irrigatiewater!$C$6:$D$41,2,FALSE)*Invoer!$D12:$AM12,0)),0)</f>
        <v>0</v>
      </c>
      <c r="P15" s="121" cm="1">
        <f t="array" ref="P15">IF(INDEX(InvoerTabel[MonsterType],ROW()-6)&lt;&gt;"biota",SUM(IFERROR(VLOOKUP(InvoerTabel[[#Headers],[TFA]:[8:2 diPAP]],Irrigatiewater!$C$6:$D$41,2,FALSE)*IF(ISNUMBER(FIND("&lt;",Invoer!$D12:$AM12)),SUBSTITUTE(Invoer!$D12:$AM12,"&lt;",""),Invoer!$D12:$AM12),0)),0)</f>
        <v>0</v>
      </c>
      <c r="Q15" s="122"/>
      <c r="R15" s="121" cm="1">
        <f t="array" ref="R15">IF(INDEX(InvoerTabel[MonsterType],ROW()-6)="biota", SUM(IFERROR(VLOOKUP(InvoerTabel[[#Headers],[TFA]:[8:2 diPAP]],Biota!$C$6:$D$31,2,FALSE)*Invoer!$D12:$AM12,0)), 0)</f>
        <v>0</v>
      </c>
      <c r="S15" s="121" cm="1">
        <f t="array" ref="S15">IF(INDEX(InvoerTabel[MonsterType],ROW()-6)="biota",SUM(IFERROR(VLOOKUP(InvoerTabel[[#Headers],[TFA]:[8:2 diPAP]],Biota!$C$6:$D$31,2,FALSE)*IF(ISNUMBER(FIND("&lt;",Invoer!$D12:$AM12)),SUBSTITUTE(Invoer!$D12:$AM12,"&lt;",""),Invoer!$D12:$AM12),0)),0)</f>
        <v>0</v>
      </c>
      <c r="T15" s="122"/>
    </row>
    <row r="16" spans="2:20" s="119" customFormat="1" x14ac:dyDescent="0.15">
      <c r="B16" s="130" t="str">
        <f>IF(Invoer!B13&lt;&gt;"",Invoer!B13,"")</f>
        <v/>
      </c>
      <c r="C16" s="121" cm="1">
        <f t="array" ref="C16">IF(INDEX(InvoerTabel[MonsterType],ROW()-6)&lt;&gt;"biota", SUM(IFERROR(VLOOKUP(InvoerTabel[[#Headers],[TFA]:[8:2 diPAP]],Drinkwater!$C$6:$D$31,2,FALSE)*Invoer!$D13:$AM13,0)), 0)</f>
        <v>0</v>
      </c>
      <c r="D16" s="121" cm="1">
        <f t="array" ref="D16">IF(INDEX(InvoerTabel[MonsterType],ROW()-6)&lt;&gt;"biota",SUM(IFERROR(VLOOKUP(InvoerTabel[[#Headers],[TFA]:[8:2 diPAP]],Drinkwater!$C$6:$D$31,2,FALSE)*IF(ISNUMBER(FIND("&lt;",Invoer!$D13:$AM13)),SUBSTITUTE(Invoer!$D13:$AM13,"&lt;",""),Invoer!$D13:$AM13),0)),0)</f>
        <v>0</v>
      </c>
      <c r="E16" s="122"/>
      <c r="F16" s="121" cm="1">
        <f t="array" ref="F16">IF(INDEX(InvoerTabel[MonsterType],ROW()-6)&lt;&gt;"biota",SUM(IFERROR(VLOOKUP(InvoerTabel[[#Headers],[TFA]:[8:2 diPAP]],'Oppervlaktewater (bron drinkwat'!$C$6:$D$41,2,FALSE)*Invoer!$D13:$AM13,0)),0)</f>
        <v>0</v>
      </c>
      <c r="G16" s="121" cm="1">
        <f t="array" ref="G16">IF(INDEX(InvoerTabel[MonsterType],ROW()-6)&lt;&gt;"biota",SUM(IFERROR(VLOOKUP(InvoerTabel[[#Headers],[TFA]:[8:2 diPAP]],'Oppervlaktewater (bron drinkwat'!$C$6:$D$41,2,FALSE)*IF(ISNUMBER(FIND("&lt;",Invoer!$D13:$AM13)),SUBSTITUTE(Invoer!$D13:$AM13,"&lt;",""),Invoer!$D13:$AM13),0)),0)</f>
        <v>0</v>
      </c>
      <c r="H16" s="122"/>
      <c r="I16" s="121" cm="1">
        <f t="array" ref="I16">IF(INDEX(InvoerTabel[MonsterType],ROW()-6)&lt;&gt;"biota",SUM(IFERROR(VLOOKUP(InvoerTabel[[#Headers],[TFA]:[8:2 diPAP]],'Oppervlaktewater (visconsumptie'!$C$6:$E$41,3,FALSE)*VLOOKUP(InvoerTabel[[#Headers],[TFA]:[8:2 diPAP]],'Oppervlaktewater (visconsumptie'!$C$6:$E$41,2,FALSE)*Invoer!$D13:$AM13,0)),0)</f>
        <v>0</v>
      </c>
      <c r="J16" s="121" cm="1">
        <f t="array" ref="J16">IF(INDEX(InvoerTabel[MonsterType],ROW()-6)&lt;&gt;"biota",SUM(IFERROR(VLOOKUP(InvoerTabel[[#Headers],[TFA]:[8:2 diPAP]],'Oppervlaktewater (visconsumptie'!$C$6:$E$41,3,FALSE)*VLOOKUP(InvoerTabel[[#Headers],[TFA]:[8:2 diPAP]],'Oppervlaktewater (visconsumptie'!$C$6:$D$41,2,FALSE)*IF(ISNUMBER(FIND("&lt;",Invoer!$D13:$AM13)),SUBSTITUTE(Invoer!$D13:$AM13,"&lt;",""),Invoer!$D13:$AM13),0)),0)</f>
        <v>0</v>
      </c>
      <c r="K16" s="123"/>
      <c r="L16" s="121" cm="1">
        <f t="array" ref="L16">IF(INDEX(InvoerTabel[MonsterType],ROW()-6)&lt;&gt;"biota",SUM(IFERROR(VLOOKUP(InvoerTabel[[#Headers],[TFA]:[8:2 diPAP]],Zwemwater!$C$6:$D$31,2,FALSE)*Invoer!$D13:$AM13,0)),0)</f>
        <v>0</v>
      </c>
      <c r="M16" s="121" cm="1">
        <f t="array" ref="M16">IF(INDEX(InvoerTabel[MonsterType],ROW()-6)&lt;&gt;"biota",SUM(IFERROR(VLOOKUP(InvoerTabel[[#Headers],[TFA]:[8:2 diPAP]],Zwemwater!$C$6:$D$31,2,FALSE)*IF(ISNUMBER(FIND("&lt;",Invoer!$D13:$AM13)),SUBSTITUTE(Invoer!$D13:$AM13,"&lt;",""),Invoer!$D13:$AM13),0)),0)</f>
        <v>0</v>
      </c>
      <c r="N16" s="123"/>
      <c r="O16" s="121" cm="1">
        <f t="array" ref="O16">IF(INDEX(InvoerTabel[MonsterType],ROW()-6)&lt;&gt;"biota",SUM(IFERROR(VLOOKUP(InvoerTabel[[#Headers],[TFA]:[8:2 diPAP]],Irrigatiewater!$C$6:$D$41,2,FALSE)*Invoer!$D13:$AM13,0)),0)</f>
        <v>0</v>
      </c>
      <c r="P16" s="121" cm="1">
        <f t="array" ref="P16">IF(INDEX(InvoerTabel[MonsterType],ROW()-6)&lt;&gt;"biota",SUM(IFERROR(VLOOKUP(InvoerTabel[[#Headers],[TFA]:[8:2 diPAP]],Irrigatiewater!$C$6:$D$41,2,FALSE)*IF(ISNUMBER(FIND("&lt;",Invoer!$D13:$AM13)),SUBSTITUTE(Invoer!$D13:$AM13,"&lt;",""),Invoer!$D13:$AM13),0)),0)</f>
        <v>0</v>
      </c>
      <c r="Q16" s="122"/>
      <c r="R16" s="121" cm="1">
        <f t="array" ref="R16">IF(INDEX(InvoerTabel[MonsterType],ROW()-6)="biota", SUM(IFERROR(VLOOKUP(InvoerTabel[[#Headers],[TFA]:[8:2 diPAP]],Biota!$C$6:$D$31,2,FALSE)*Invoer!$D13:$AM13,0)), 0)</f>
        <v>0</v>
      </c>
      <c r="S16" s="121" cm="1">
        <f t="array" ref="S16">IF(INDEX(InvoerTabel[MonsterType],ROW()-6)="biota",SUM(IFERROR(VLOOKUP(InvoerTabel[[#Headers],[TFA]:[8:2 diPAP]],Biota!$C$6:$D$31,2,FALSE)*IF(ISNUMBER(FIND("&lt;",Invoer!$D13:$AM13)),SUBSTITUTE(Invoer!$D13:$AM13,"&lt;",""),Invoer!$D13:$AM13),0)),0)</f>
        <v>0</v>
      </c>
      <c r="T16" s="122"/>
    </row>
    <row r="17" spans="2:20" s="119" customFormat="1" x14ac:dyDescent="0.15">
      <c r="B17" s="130" t="str">
        <f>IF(Invoer!B14&lt;&gt;"",Invoer!B14,"")</f>
        <v/>
      </c>
      <c r="C17" s="121" cm="1">
        <f t="array" ref="C17">IF(INDEX(InvoerTabel[MonsterType],ROW()-6)&lt;&gt;"biota", SUM(IFERROR(VLOOKUP(InvoerTabel[[#Headers],[TFA]:[8:2 diPAP]],Drinkwater!$C$6:$D$31,2,FALSE)*Invoer!$D14:$AM14,0)), 0)</f>
        <v>0</v>
      </c>
      <c r="D17" s="121" cm="1">
        <f t="array" ref="D17">IF(INDEX(InvoerTabel[MonsterType],ROW()-6)&lt;&gt;"biota",SUM(IFERROR(VLOOKUP(InvoerTabel[[#Headers],[TFA]:[8:2 diPAP]],Drinkwater!$C$6:$D$31,2,FALSE)*IF(ISNUMBER(FIND("&lt;",Invoer!$D14:$AM14)),SUBSTITUTE(Invoer!$D14:$AM14,"&lt;",""),Invoer!$D14:$AM14),0)),0)</f>
        <v>0</v>
      </c>
      <c r="E17" s="122"/>
      <c r="F17" s="121" cm="1">
        <f t="array" ref="F17">IF(INDEX(InvoerTabel[MonsterType],ROW()-6)&lt;&gt;"biota",SUM(IFERROR(VLOOKUP(InvoerTabel[[#Headers],[TFA]:[8:2 diPAP]],'Oppervlaktewater (bron drinkwat'!$C$6:$D$41,2,FALSE)*Invoer!$D14:$AM14,0)),0)</f>
        <v>0</v>
      </c>
      <c r="G17" s="121" cm="1">
        <f t="array" ref="G17">IF(INDEX(InvoerTabel[MonsterType],ROW()-6)&lt;&gt;"biota",SUM(IFERROR(VLOOKUP(InvoerTabel[[#Headers],[TFA]:[8:2 diPAP]],'Oppervlaktewater (bron drinkwat'!$C$6:$D$41,2,FALSE)*IF(ISNUMBER(FIND("&lt;",Invoer!$D14:$AM14)),SUBSTITUTE(Invoer!$D14:$AM14,"&lt;",""),Invoer!$D14:$AM14),0)),0)</f>
        <v>0</v>
      </c>
      <c r="H17" s="122"/>
      <c r="I17" s="121" cm="1">
        <f t="array" ref="I17">IF(INDEX(InvoerTabel[MonsterType],ROW()-6)&lt;&gt;"biota",SUM(IFERROR(VLOOKUP(InvoerTabel[[#Headers],[TFA]:[8:2 diPAP]],'Oppervlaktewater (visconsumptie'!$C$6:$E$41,3,FALSE)*VLOOKUP(InvoerTabel[[#Headers],[TFA]:[8:2 diPAP]],'Oppervlaktewater (visconsumptie'!$C$6:$E$41,2,FALSE)*Invoer!$D14:$AM14,0)),0)</f>
        <v>0</v>
      </c>
      <c r="J17" s="121" cm="1">
        <f t="array" ref="J17">IF(INDEX(InvoerTabel[MonsterType],ROW()-6)&lt;&gt;"biota",SUM(IFERROR(VLOOKUP(InvoerTabel[[#Headers],[TFA]:[8:2 diPAP]],'Oppervlaktewater (visconsumptie'!$C$6:$E$41,3,FALSE)*VLOOKUP(InvoerTabel[[#Headers],[TFA]:[8:2 diPAP]],'Oppervlaktewater (visconsumptie'!$C$6:$D$41,2,FALSE)*IF(ISNUMBER(FIND("&lt;",Invoer!$D14:$AM14)),SUBSTITUTE(Invoer!$D14:$AM14,"&lt;",""),Invoer!$D14:$AM14),0)),0)</f>
        <v>0</v>
      </c>
      <c r="K17" s="123"/>
      <c r="L17" s="121" cm="1">
        <f t="array" ref="L17">IF(INDEX(InvoerTabel[MonsterType],ROW()-6)&lt;&gt;"biota",SUM(IFERROR(VLOOKUP(InvoerTabel[[#Headers],[TFA]:[8:2 diPAP]],Zwemwater!$C$6:$D$31,2,FALSE)*Invoer!$D14:$AM14,0)),0)</f>
        <v>0</v>
      </c>
      <c r="M17" s="121" cm="1">
        <f t="array" ref="M17">IF(INDEX(InvoerTabel[MonsterType],ROW()-6)&lt;&gt;"biota",SUM(IFERROR(VLOOKUP(InvoerTabel[[#Headers],[TFA]:[8:2 diPAP]],Zwemwater!$C$6:$D$31,2,FALSE)*IF(ISNUMBER(FIND("&lt;",Invoer!$D14:$AM14)),SUBSTITUTE(Invoer!$D14:$AM14,"&lt;",""),Invoer!$D14:$AM14),0)),0)</f>
        <v>0</v>
      </c>
      <c r="N17" s="123"/>
      <c r="O17" s="121" cm="1">
        <f t="array" ref="O17">IF(INDEX(InvoerTabel[MonsterType],ROW()-6)&lt;&gt;"biota",SUM(IFERROR(VLOOKUP(InvoerTabel[[#Headers],[TFA]:[8:2 diPAP]],Irrigatiewater!$C$6:$D$41,2,FALSE)*Invoer!$D14:$AM14,0)),0)</f>
        <v>0</v>
      </c>
      <c r="P17" s="121" cm="1">
        <f t="array" ref="P17">IF(INDEX(InvoerTabel[MonsterType],ROW()-6)&lt;&gt;"biota",SUM(IFERROR(VLOOKUP(InvoerTabel[[#Headers],[TFA]:[8:2 diPAP]],Irrigatiewater!$C$6:$D$41,2,FALSE)*IF(ISNUMBER(FIND("&lt;",Invoer!$D14:$AM14)),SUBSTITUTE(Invoer!$D14:$AM14,"&lt;",""),Invoer!$D14:$AM14),0)),0)</f>
        <v>0</v>
      </c>
      <c r="Q17" s="122"/>
      <c r="R17" s="121" cm="1">
        <f t="array" ref="R17">IF(INDEX(InvoerTabel[MonsterType],ROW()-6)="biota", SUM(IFERROR(VLOOKUP(InvoerTabel[[#Headers],[TFA]:[8:2 diPAP]],Biota!$C$6:$D$31,2,FALSE)*Invoer!$D14:$AM14,0)), 0)</f>
        <v>0</v>
      </c>
      <c r="S17" s="121" cm="1">
        <f t="array" ref="S17">IF(INDEX(InvoerTabel[MonsterType],ROW()-6)="biota",SUM(IFERROR(VLOOKUP(InvoerTabel[[#Headers],[TFA]:[8:2 diPAP]],Biota!$C$6:$D$31,2,FALSE)*IF(ISNUMBER(FIND("&lt;",Invoer!$D14:$AM14)),SUBSTITUTE(Invoer!$D14:$AM14,"&lt;",""),Invoer!$D14:$AM14),0)),0)</f>
        <v>0</v>
      </c>
      <c r="T17" s="122"/>
    </row>
    <row r="18" spans="2:20" s="119" customFormat="1" x14ac:dyDescent="0.15">
      <c r="B18" s="130" t="str">
        <f>IF(Invoer!B15&lt;&gt;"",Invoer!B15,"")</f>
        <v/>
      </c>
      <c r="C18" s="121" cm="1">
        <f t="array" ref="C18">IF(INDEX(InvoerTabel[MonsterType],ROW()-6)&lt;&gt;"biota", SUM(IFERROR(VLOOKUP(InvoerTabel[[#Headers],[TFA]:[8:2 diPAP]],Drinkwater!$C$6:$D$31,2,FALSE)*Invoer!$D15:$AM15,0)), 0)</f>
        <v>0</v>
      </c>
      <c r="D18" s="121" cm="1">
        <f t="array" ref="D18">IF(INDEX(InvoerTabel[MonsterType],ROW()-6)&lt;&gt;"biota",SUM(IFERROR(VLOOKUP(InvoerTabel[[#Headers],[TFA]:[8:2 diPAP]],Drinkwater!$C$6:$D$31,2,FALSE)*IF(ISNUMBER(FIND("&lt;",Invoer!$D15:$AM15)),SUBSTITUTE(Invoer!$D15:$AM15,"&lt;",""),Invoer!$D15:$AM15),0)),0)</f>
        <v>0</v>
      </c>
      <c r="E18" s="122"/>
      <c r="F18" s="121" cm="1">
        <f t="array" ref="F18">IF(INDEX(InvoerTabel[MonsterType],ROW()-6)&lt;&gt;"biota",SUM(IFERROR(VLOOKUP(InvoerTabel[[#Headers],[TFA]:[8:2 diPAP]],'Oppervlaktewater (bron drinkwat'!$C$6:$D$41,2,FALSE)*Invoer!$D15:$AM15,0)),0)</f>
        <v>0</v>
      </c>
      <c r="G18" s="121" cm="1">
        <f t="array" ref="G18">IF(INDEX(InvoerTabel[MonsterType],ROW()-6)&lt;&gt;"biota",SUM(IFERROR(VLOOKUP(InvoerTabel[[#Headers],[TFA]:[8:2 diPAP]],'Oppervlaktewater (bron drinkwat'!$C$6:$D$41,2,FALSE)*IF(ISNUMBER(FIND("&lt;",Invoer!$D15:$AM15)),SUBSTITUTE(Invoer!$D15:$AM15,"&lt;",""),Invoer!$D15:$AM15),0)),0)</f>
        <v>0</v>
      </c>
      <c r="H18" s="122"/>
      <c r="I18" s="121" cm="1">
        <f t="array" ref="I18">IF(INDEX(InvoerTabel[MonsterType],ROW()-6)&lt;&gt;"biota",SUM(IFERROR(VLOOKUP(InvoerTabel[[#Headers],[TFA]:[8:2 diPAP]],'Oppervlaktewater (visconsumptie'!$C$6:$E$41,3,FALSE)*VLOOKUP(InvoerTabel[[#Headers],[TFA]:[8:2 diPAP]],'Oppervlaktewater (visconsumptie'!$C$6:$E$41,2,FALSE)*Invoer!$D15:$AM15,0)),0)</f>
        <v>0</v>
      </c>
      <c r="J18" s="121" cm="1">
        <f t="array" ref="J18">IF(INDEX(InvoerTabel[MonsterType],ROW()-6)&lt;&gt;"biota",SUM(IFERROR(VLOOKUP(InvoerTabel[[#Headers],[TFA]:[8:2 diPAP]],'Oppervlaktewater (visconsumptie'!$C$6:$E$41,3,FALSE)*VLOOKUP(InvoerTabel[[#Headers],[TFA]:[8:2 diPAP]],'Oppervlaktewater (visconsumptie'!$C$6:$D$41,2,FALSE)*IF(ISNUMBER(FIND("&lt;",Invoer!$D15:$AM15)),SUBSTITUTE(Invoer!$D15:$AM15,"&lt;",""),Invoer!$D15:$AM15),0)),0)</f>
        <v>0</v>
      </c>
      <c r="K18" s="123"/>
      <c r="L18" s="121" cm="1">
        <f t="array" ref="L18">IF(INDEX(InvoerTabel[MonsterType],ROW()-6)&lt;&gt;"biota",SUM(IFERROR(VLOOKUP(InvoerTabel[[#Headers],[TFA]:[8:2 diPAP]],Zwemwater!$C$6:$D$31,2,FALSE)*Invoer!$D15:$AM15,0)),0)</f>
        <v>0</v>
      </c>
      <c r="M18" s="121" cm="1">
        <f t="array" ref="M18">IF(INDEX(InvoerTabel[MonsterType],ROW()-6)&lt;&gt;"biota",SUM(IFERROR(VLOOKUP(InvoerTabel[[#Headers],[TFA]:[8:2 diPAP]],Zwemwater!$C$6:$D$31,2,FALSE)*IF(ISNUMBER(FIND("&lt;",Invoer!$D15:$AM15)),SUBSTITUTE(Invoer!$D15:$AM15,"&lt;",""),Invoer!$D15:$AM15),0)),0)</f>
        <v>0</v>
      </c>
      <c r="N18" s="123"/>
      <c r="O18" s="121" cm="1">
        <f t="array" ref="O18">IF(INDEX(InvoerTabel[MonsterType],ROW()-6)&lt;&gt;"biota",SUM(IFERROR(VLOOKUP(InvoerTabel[[#Headers],[TFA]:[8:2 diPAP]],Irrigatiewater!$C$6:$D$41,2,FALSE)*Invoer!$D15:$AM15,0)),0)</f>
        <v>0</v>
      </c>
      <c r="P18" s="121" cm="1">
        <f t="array" ref="P18">IF(INDEX(InvoerTabel[MonsterType],ROW()-6)&lt;&gt;"biota",SUM(IFERROR(VLOOKUP(InvoerTabel[[#Headers],[TFA]:[8:2 diPAP]],Irrigatiewater!$C$6:$D$41,2,FALSE)*IF(ISNUMBER(FIND("&lt;",Invoer!$D15:$AM15)),SUBSTITUTE(Invoer!$D15:$AM15,"&lt;",""),Invoer!$D15:$AM15),0)),0)</f>
        <v>0</v>
      </c>
      <c r="Q18" s="122"/>
      <c r="R18" s="121" cm="1">
        <f t="array" ref="R18">IF(INDEX(InvoerTabel[MonsterType],ROW()-6)="biota", SUM(IFERROR(VLOOKUP(InvoerTabel[[#Headers],[TFA]:[8:2 diPAP]],Biota!$C$6:$D$31,2,FALSE)*Invoer!$D15:$AM15,0)), 0)</f>
        <v>0</v>
      </c>
      <c r="S18" s="121" cm="1">
        <f t="array" ref="S18">IF(INDEX(InvoerTabel[MonsterType],ROW()-6)="biota",SUM(IFERROR(VLOOKUP(InvoerTabel[[#Headers],[TFA]:[8:2 diPAP]],Biota!$C$6:$D$31,2,FALSE)*IF(ISNUMBER(FIND("&lt;",Invoer!$D15:$AM15)),SUBSTITUTE(Invoer!$D15:$AM15,"&lt;",""),Invoer!$D15:$AM15),0)),0)</f>
        <v>0</v>
      </c>
      <c r="T18" s="122"/>
    </row>
    <row r="19" spans="2:20" s="119" customFormat="1" x14ac:dyDescent="0.15">
      <c r="B19" s="130" t="str">
        <f>IF(Invoer!B16&lt;&gt;"",Invoer!B16,"")</f>
        <v/>
      </c>
      <c r="C19" s="121" cm="1">
        <f t="array" ref="C19">IF(INDEX(InvoerTabel[MonsterType],ROW()-6)&lt;&gt;"biota", SUM(IFERROR(VLOOKUP(InvoerTabel[[#Headers],[TFA]:[8:2 diPAP]],Drinkwater!$C$6:$D$31,2,FALSE)*Invoer!$D16:$AM16,0)), 0)</f>
        <v>0</v>
      </c>
      <c r="D19" s="121" cm="1">
        <f t="array" ref="D19">IF(INDEX(InvoerTabel[MonsterType],ROW()-6)&lt;&gt;"biota",SUM(IFERROR(VLOOKUP(InvoerTabel[[#Headers],[TFA]:[8:2 diPAP]],Drinkwater!$C$6:$D$31,2,FALSE)*IF(ISNUMBER(FIND("&lt;",Invoer!$D16:$AM16)),SUBSTITUTE(Invoer!$D16:$AM16,"&lt;",""),Invoer!$D16:$AM16),0)),0)</f>
        <v>0</v>
      </c>
      <c r="E19" s="122"/>
      <c r="F19" s="121" cm="1">
        <f t="array" ref="F19">IF(INDEX(InvoerTabel[MonsterType],ROW()-6)&lt;&gt;"biota",SUM(IFERROR(VLOOKUP(InvoerTabel[[#Headers],[TFA]:[8:2 diPAP]],'Oppervlaktewater (bron drinkwat'!$C$6:$D$41,2,FALSE)*Invoer!$D16:$AM16,0)),0)</f>
        <v>0</v>
      </c>
      <c r="G19" s="121" cm="1">
        <f t="array" ref="G19">IF(INDEX(InvoerTabel[MonsterType],ROW()-6)&lt;&gt;"biota",SUM(IFERROR(VLOOKUP(InvoerTabel[[#Headers],[TFA]:[8:2 diPAP]],'Oppervlaktewater (bron drinkwat'!$C$6:$D$41,2,FALSE)*IF(ISNUMBER(FIND("&lt;",Invoer!$D16:$AM16)),SUBSTITUTE(Invoer!$D16:$AM16,"&lt;",""),Invoer!$D16:$AM16),0)),0)</f>
        <v>0</v>
      </c>
      <c r="H19" s="122"/>
      <c r="I19" s="121" cm="1">
        <f t="array" ref="I19">IF(INDEX(InvoerTabel[MonsterType],ROW()-6)&lt;&gt;"biota",SUM(IFERROR(VLOOKUP(InvoerTabel[[#Headers],[TFA]:[8:2 diPAP]],'Oppervlaktewater (visconsumptie'!$C$6:$E$41,3,FALSE)*VLOOKUP(InvoerTabel[[#Headers],[TFA]:[8:2 diPAP]],'Oppervlaktewater (visconsumptie'!$C$6:$E$41,2,FALSE)*Invoer!$D16:$AM16,0)),0)</f>
        <v>0</v>
      </c>
      <c r="J19" s="121" cm="1">
        <f t="array" ref="J19">IF(INDEX(InvoerTabel[MonsterType],ROW()-6)&lt;&gt;"biota",SUM(IFERROR(VLOOKUP(InvoerTabel[[#Headers],[TFA]:[8:2 diPAP]],'Oppervlaktewater (visconsumptie'!$C$6:$E$41,3,FALSE)*VLOOKUP(InvoerTabel[[#Headers],[TFA]:[8:2 diPAP]],'Oppervlaktewater (visconsumptie'!$C$6:$D$41,2,FALSE)*IF(ISNUMBER(FIND("&lt;",Invoer!$D16:$AM16)),SUBSTITUTE(Invoer!$D16:$AM16,"&lt;",""),Invoer!$D16:$AM16),0)),0)</f>
        <v>0</v>
      </c>
      <c r="K19" s="123"/>
      <c r="L19" s="121" cm="1">
        <f t="array" ref="L19">IF(INDEX(InvoerTabel[MonsterType],ROW()-6)&lt;&gt;"biota",SUM(IFERROR(VLOOKUP(InvoerTabel[[#Headers],[TFA]:[8:2 diPAP]],Zwemwater!$C$6:$D$31,2,FALSE)*Invoer!$D16:$AM16,0)),0)</f>
        <v>0</v>
      </c>
      <c r="M19" s="121" cm="1">
        <f t="array" ref="M19">IF(INDEX(InvoerTabel[MonsterType],ROW()-6)&lt;&gt;"biota",SUM(IFERROR(VLOOKUP(InvoerTabel[[#Headers],[TFA]:[8:2 diPAP]],Zwemwater!$C$6:$D$31,2,FALSE)*IF(ISNUMBER(FIND("&lt;",Invoer!$D16:$AM16)),SUBSTITUTE(Invoer!$D16:$AM16,"&lt;",""),Invoer!$D16:$AM16),0)),0)</f>
        <v>0</v>
      </c>
      <c r="N19" s="123"/>
      <c r="O19" s="121" cm="1">
        <f t="array" ref="O19">IF(INDEX(InvoerTabel[MonsterType],ROW()-6)&lt;&gt;"biota",SUM(IFERROR(VLOOKUP(InvoerTabel[[#Headers],[TFA]:[8:2 diPAP]],Irrigatiewater!$C$6:$D$41,2,FALSE)*Invoer!$D16:$AM16,0)),0)</f>
        <v>0</v>
      </c>
      <c r="P19" s="121" cm="1">
        <f t="array" ref="P19">IF(INDEX(InvoerTabel[MonsterType],ROW()-6)&lt;&gt;"biota",SUM(IFERROR(VLOOKUP(InvoerTabel[[#Headers],[TFA]:[8:2 diPAP]],Irrigatiewater!$C$6:$D$41,2,FALSE)*IF(ISNUMBER(FIND("&lt;",Invoer!$D16:$AM16)),SUBSTITUTE(Invoer!$D16:$AM16,"&lt;",""),Invoer!$D16:$AM16),0)),0)</f>
        <v>0</v>
      </c>
      <c r="Q19" s="122"/>
      <c r="R19" s="121" cm="1">
        <f t="array" ref="R19">IF(INDEX(InvoerTabel[MonsterType],ROW()-6)="biota", SUM(IFERROR(VLOOKUP(InvoerTabel[[#Headers],[TFA]:[8:2 diPAP]],Biota!$C$6:$D$31,2,FALSE)*Invoer!$D16:$AM16,0)), 0)</f>
        <v>0</v>
      </c>
      <c r="S19" s="121" cm="1">
        <f t="array" ref="S19">IF(INDEX(InvoerTabel[MonsterType],ROW()-6)="biota",SUM(IFERROR(VLOOKUP(InvoerTabel[[#Headers],[TFA]:[8:2 diPAP]],Biota!$C$6:$D$31,2,FALSE)*IF(ISNUMBER(FIND("&lt;",Invoer!$D16:$AM16)),SUBSTITUTE(Invoer!$D16:$AM16,"&lt;",""),Invoer!$D16:$AM16),0)),0)</f>
        <v>0</v>
      </c>
      <c r="T19" s="122"/>
    </row>
    <row r="20" spans="2:20" s="119" customFormat="1" x14ac:dyDescent="0.15">
      <c r="B20" s="130" t="str">
        <f>IF(Invoer!B17&lt;&gt;"",Invoer!B17,"")</f>
        <v/>
      </c>
      <c r="C20" s="121" cm="1">
        <f t="array" ref="C20">IF(INDEX(InvoerTabel[MonsterType],ROW()-6)&lt;&gt;"biota", SUM(IFERROR(VLOOKUP(InvoerTabel[[#Headers],[TFA]:[8:2 diPAP]],Drinkwater!$C$6:$D$31,2,FALSE)*Invoer!$D17:$AM17,0)), 0)</f>
        <v>0</v>
      </c>
      <c r="D20" s="121" cm="1">
        <f t="array" ref="D20">IF(INDEX(InvoerTabel[MonsterType],ROW()-6)&lt;&gt;"biota",SUM(IFERROR(VLOOKUP(InvoerTabel[[#Headers],[TFA]:[8:2 diPAP]],Drinkwater!$C$6:$D$31,2,FALSE)*IF(ISNUMBER(FIND("&lt;",Invoer!$D17:$AM17)),SUBSTITUTE(Invoer!$D17:$AM17,"&lt;",""),Invoer!$D17:$AM17),0)),0)</f>
        <v>0</v>
      </c>
      <c r="E20" s="122"/>
      <c r="F20" s="121" cm="1">
        <f t="array" ref="F20">IF(INDEX(InvoerTabel[MonsterType],ROW()-6)&lt;&gt;"biota",SUM(IFERROR(VLOOKUP(InvoerTabel[[#Headers],[TFA]:[8:2 diPAP]],'Oppervlaktewater (bron drinkwat'!$C$6:$D$41,2,FALSE)*Invoer!$D17:$AM17,0)),0)</f>
        <v>0</v>
      </c>
      <c r="G20" s="121" cm="1">
        <f t="array" ref="G20">IF(INDEX(InvoerTabel[MonsterType],ROW()-6)&lt;&gt;"biota",SUM(IFERROR(VLOOKUP(InvoerTabel[[#Headers],[TFA]:[8:2 diPAP]],'Oppervlaktewater (bron drinkwat'!$C$6:$D$41,2,FALSE)*IF(ISNUMBER(FIND("&lt;",Invoer!$D17:$AM17)),SUBSTITUTE(Invoer!$D17:$AM17,"&lt;",""),Invoer!$D17:$AM17),0)),0)</f>
        <v>0</v>
      </c>
      <c r="H20" s="122"/>
      <c r="I20" s="121" cm="1">
        <f t="array" ref="I20">IF(INDEX(InvoerTabel[MonsterType],ROW()-6)&lt;&gt;"biota",SUM(IFERROR(VLOOKUP(InvoerTabel[[#Headers],[TFA]:[8:2 diPAP]],'Oppervlaktewater (visconsumptie'!$C$6:$E$41,3,FALSE)*VLOOKUP(InvoerTabel[[#Headers],[TFA]:[8:2 diPAP]],'Oppervlaktewater (visconsumptie'!$C$6:$E$41,2,FALSE)*Invoer!$D17:$AM17,0)),0)</f>
        <v>0</v>
      </c>
      <c r="J20" s="121" cm="1">
        <f t="array" ref="J20">IF(INDEX(InvoerTabel[MonsterType],ROW()-6)&lt;&gt;"biota",SUM(IFERROR(VLOOKUP(InvoerTabel[[#Headers],[TFA]:[8:2 diPAP]],'Oppervlaktewater (visconsumptie'!$C$6:$E$41,3,FALSE)*VLOOKUP(InvoerTabel[[#Headers],[TFA]:[8:2 diPAP]],'Oppervlaktewater (visconsumptie'!$C$6:$D$41,2,FALSE)*IF(ISNUMBER(FIND("&lt;",Invoer!$D17:$AM17)),SUBSTITUTE(Invoer!$D17:$AM17,"&lt;",""),Invoer!$D17:$AM17),0)),0)</f>
        <v>0</v>
      </c>
      <c r="K20" s="123"/>
      <c r="L20" s="121" cm="1">
        <f t="array" ref="L20">IF(INDEX(InvoerTabel[MonsterType],ROW()-6)&lt;&gt;"biota",SUM(IFERROR(VLOOKUP(InvoerTabel[[#Headers],[TFA]:[8:2 diPAP]],Zwemwater!$C$6:$D$31,2,FALSE)*Invoer!$D17:$AM17,0)),0)</f>
        <v>0</v>
      </c>
      <c r="M20" s="121" cm="1">
        <f t="array" ref="M20">IF(INDEX(InvoerTabel[MonsterType],ROW()-6)&lt;&gt;"biota",SUM(IFERROR(VLOOKUP(InvoerTabel[[#Headers],[TFA]:[8:2 diPAP]],Zwemwater!$C$6:$D$31,2,FALSE)*IF(ISNUMBER(FIND("&lt;",Invoer!$D17:$AM17)),SUBSTITUTE(Invoer!$D17:$AM17,"&lt;",""),Invoer!$D17:$AM17),0)),0)</f>
        <v>0</v>
      </c>
      <c r="N20" s="123"/>
      <c r="O20" s="121" cm="1">
        <f t="array" ref="O20">IF(INDEX(InvoerTabel[MonsterType],ROW()-6)&lt;&gt;"biota",SUM(IFERROR(VLOOKUP(InvoerTabel[[#Headers],[TFA]:[8:2 diPAP]],Irrigatiewater!$C$6:$D$41,2,FALSE)*Invoer!$D17:$AM17,0)),0)</f>
        <v>0</v>
      </c>
      <c r="P20" s="121" cm="1">
        <f t="array" ref="P20">IF(INDEX(InvoerTabel[MonsterType],ROW()-6)&lt;&gt;"biota",SUM(IFERROR(VLOOKUP(InvoerTabel[[#Headers],[TFA]:[8:2 diPAP]],Irrigatiewater!$C$6:$D$41,2,FALSE)*IF(ISNUMBER(FIND("&lt;",Invoer!$D17:$AM17)),SUBSTITUTE(Invoer!$D17:$AM17,"&lt;",""),Invoer!$D17:$AM17),0)),0)</f>
        <v>0</v>
      </c>
      <c r="Q20" s="122"/>
      <c r="R20" s="121" cm="1">
        <f t="array" ref="R20">IF(INDEX(InvoerTabel[MonsterType],ROW()-6)="biota", SUM(IFERROR(VLOOKUP(InvoerTabel[[#Headers],[TFA]:[8:2 diPAP]],Biota!$C$6:$D$31,2,FALSE)*Invoer!$D17:$AM17,0)), 0)</f>
        <v>0</v>
      </c>
      <c r="S20" s="121" cm="1">
        <f t="array" ref="S20">IF(INDEX(InvoerTabel[MonsterType],ROW()-6)="biota",SUM(IFERROR(VLOOKUP(InvoerTabel[[#Headers],[TFA]:[8:2 diPAP]],Biota!$C$6:$D$31,2,FALSE)*IF(ISNUMBER(FIND("&lt;",Invoer!$D17:$AM17)),SUBSTITUTE(Invoer!$D17:$AM17,"&lt;",""),Invoer!$D17:$AM17),0)),0)</f>
        <v>0</v>
      </c>
      <c r="T20" s="122"/>
    </row>
    <row r="21" spans="2:20" s="119" customFormat="1" x14ac:dyDescent="0.15">
      <c r="B21" s="130" t="str">
        <f>IF(Invoer!B18&lt;&gt;"",Invoer!B18,"")</f>
        <v/>
      </c>
      <c r="C21" s="121" cm="1">
        <f t="array" ref="C21">IF(INDEX(InvoerTabel[MonsterType],ROW()-6)&lt;&gt;"biota", SUM(IFERROR(VLOOKUP(InvoerTabel[[#Headers],[TFA]:[8:2 diPAP]],Drinkwater!$C$6:$D$31,2,FALSE)*Invoer!$D18:$AM18,0)), 0)</f>
        <v>0</v>
      </c>
      <c r="D21" s="121" cm="1">
        <f t="array" ref="D21">IF(INDEX(InvoerTabel[MonsterType],ROW()-6)&lt;&gt;"biota",SUM(IFERROR(VLOOKUP(InvoerTabel[[#Headers],[TFA]:[8:2 diPAP]],Drinkwater!$C$6:$D$31,2,FALSE)*IF(ISNUMBER(FIND("&lt;",Invoer!$D18:$AM18)),SUBSTITUTE(Invoer!$D18:$AM18,"&lt;",""),Invoer!$D18:$AM18),0)),0)</f>
        <v>0</v>
      </c>
      <c r="E21" s="122"/>
      <c r="F21" s="121" cm="1">
        <f t="array" ref="F21">IF(INDEX(InvoerTabel[MonsterType],ROW()-6)&lt;&gt;"biota",SUM(IFERROR(VLOOKUP(InvoerTabel[[#Headers],[TFA]:[8:2 diPAP]],'Oppervlaktewater (bron drinkwat'!$C$6:$D$41,2,FALSE)*Invoer!$D18:$AM18,0)),0)</f>
        <v>0</v>
      </c>
      <c r="G21" s="121" cm="1">
        <f t="array" ref="G21">IF(INDEX(InvoerTabel[MonsterType],ROW()-6)&lt;&gt;"biota",SUM(IFERROR(VLOOKUP(InvoerTabel[[#Headers],[TFA]:[8:2 diPAP]],'Oppervlaktewater (bron drinkwat'!$C$6:$D$41,2,FALSE)*IF(ISNUMBER(FIND("&lt;",Invoer!$D18:$AM18)),SUBSTITUTE(Invoer!$D18:$AM18,"&lt;",""),Invoer!$D18:$AM18),0)),0)</f>
        <v>0</v>
      </c>
      <c r="H21" s="122"/>
      <c r="I21" s="121" cm="1">
        <f t="array" ref="I21">IF(INDEX(InvoerTabel[MonsterType],ROW()-6)&lt;&gt;"biota",SUM(IFERROR(VLOOKUP(InvoerTabel[[#Headers],[TFA]:[8:2 diPAP]],'Oppervlaktewater (visconsumptie'!$C$6:$E$41,3,FALSE)*VLOOKUP(InvoerTabel[[#Headers],[TFA]:[8:2 diPAP]],'Oppervlaktewater (visconsumptie'!$C$6:$E$41,2,FALSE)*Invoer!$D18:$AM18,0)),0)</f>
        <v>0</v>
      </c>
      <c r="J21" s="121" cm="1">
        <f t="array" ref="J21">IF(INDEX(InvoerTabel[MonsterType],ROW()-6)&lt;&gt;"biota",SUM(IFERROR(VLOOKUP(InvoerTabel[[#Headers],[TFA]:[8:2 diPAP]],'Oppervlaktewater (visconsumptie'!$C$6:$E$41,3,FALSE)*VLOOKUP(InvoerTabel[[#Headers],[TFA]:[8:2 diPAP]],'Oppervlaktewater (visconsumptie'!$C$6:$D$41,2,FALSE)*IF(ISNUMBER(FIND("&lt;",Invoer!$D18:$AM18)),SUBSTITUTE(Invoer!$D18:$AM18,"&lt;",""),Invoer!$D18:$AM18),0)),0)</f>
        <v>0</v>
      </c>
      <c r="K21" s="123"/>
      <c r="L21" s="121" cm="1">
        <f t="array" ref="L21">IF(INDEX(InvoerTabel[MonsterType],ROW()-6)&lt;&gt;"biota",SUM(IFERROR(VLOOKUP(InvoerTabel[[#Headers],[TFA]:[8:2 diPAP]],Zwemwater!$C$6:$D$31,2,FALSE)*Invoer!$D18:$AM18,0)),0)</f>
        <v>0</v>
      </c>
      <c r="M21" s="121" cm="1">
        <f t="array" ref="M21">IF(INDEX(InvoerTabel[MonsterType],ROW()-6)&lt;&gt;"biota",SUM(IFERROR(VLOOKUP(InvoerTabel[[#Headers],[TFA]:[8:2 diPAP]],Zwemwater!$C$6:$D$31,2,FALSE)*IF(ISNUMBER(FIND("&lt;",Invoer!$D18:$AM18)),SUBSTITUTE(Invoer!$D18:$AM18,"&lt;",""),Invoer!$D18:$AM18),0)),0)</f>
        <v>0</v>
      </c>
      <c r="N21" s="123"/>
      <c r="O21" s="121" cm="1">
        <f t="array" ref="O21">IF(INDEX(InvoerTabel[MonsterType],ROW()-6)&lt;&gt;"biota",SUM(IFERROR(VLOOKUP(InvoerTabel[[#Headers],[TFA]:[8:2 diPAP]],Irrigatiewater!$C$6:$D$41,2,FALSE)*Invoer!$D18:$AM18,0)),0)</f>
        <v>0</v>
      </c>
      <c r="P21" s="121" cm="1">
        <f t="array" ref="P21">IF(INDEX(InvoerTabel[MonsterType],ROW()-6)&lt;&gt;"biota",SUM(IFERROR(VLOOKUP(InvoerTabel[[#Headers],[TFA]:[8:2 diPAP]],Irrigatiewater!$C$6:$D$41,2,FALSE)*IF(ISNUMBER(FIND("&lt;",Invoer!$D18:$AM18)),SUBSTITUTE(Invoer!$D18:$AM18,"&lt;",""),Invoer!$D18:$AM18),0)),0)</f>
        <v>0</v>
      </c>
      <c r="Q21" s="122"/>
      <c r="R21" s="121" cm="1">
        <f t="array" ref="R21">IF(INDEX(InvoerTabel[MonsterType],ROW()-6)="biota", SUM(IFERROR(VLOOKUP(InvoerTabel[[#Headers],[TFA]:[8:2 diPAP]],Biota!$C$6:$D$31,2,FALSE)*Invoer!$D18:$AM18,0)), 0)</f>
        <v>0</v>
      </c>
      <c r="S21" s="121" cm="1">
        <f t="array" ref="S21">IF(INDEX(InvoerTabel[MonsterType],ROW()-6)="biota",SUM(IFERROR(VLOOKUP(InvoerTabel[[#Headers],[TFA]:[8:2 diPAP]],Biota!$C$6:$D$31,2,FALSE)*IF(ISNUMBER(FIND("&lt;",Invoer!$D18:$AM18)),SUBSTITUTE(Invoer!$D18:$AM18,"&lt;",""),Invoer!$D18:$AM18),0)),0)</f>
        <v>0</v>
      </c>
      <c r="T21" s="122"/>
    </row>
    <row r="22" spans="2:20" s="119" customFormat="1" x14ac:dyDescent="0.15">
      <c r="B22" s="130" t="str">
        <f>IF(Invoer!B19&lt;&gt;"",Invoer!B19,"")</f>
        <v/>
      </c>
      <c r="C22" s="121" cm="1">
        <f t="array" ref="C22">IF(INDEX(InvoerTabel[MonsterType],ROW()-6)&lt;&gt;"biota", SUM(IFERROR(VLOOKUP(InvoerTabel[[#Headers],[TFA]:[8:2 diPAP]],Drinkwater!$C$6:$D$31,2,FALSE)*Invoer!$D19:$AM19,0)), 0)</f>
        <v>0</v>
      </c>
      <c r="D22" s="121" cm="1">
        <f t="array" ref="D22">IF(INDEX(InvoerTabel[MonsterType],ROW()-6)&lt;&gt;"biota",SUM(IFERROR(VLOOKUP(InvoerTabel[[#Headers],[TFA]:[8:2 diPAP]],Drinkwater!$C$6:$D$31,2,FALSE)*IF(ISNUMBER(FIND("&lt;",Invoer!$D19:$AM19)),SUBSTITUTE(Invoer!$D19:$AM19,"&lt;",""),Invoer!$D19:$AM19),0)),0)</f>
        <v>0</v>
      </c>
      <c r="E22" s="122"/>
      <c r="F22" s="121" cm="1">
        <f t="array" ref="F22">IF(INDEX(InvoerTabel[MonsterType],ROW()-6)&lt;&gt;"biota",SUM(IFERROR(VLOOKUP(InvoerTabel[[#Headers],[TFA]:[8:2 diPAP]],'Oppervlaktewater (bron drinkwat'!$C$6:$D$41,2,FALSE)*Invoer!$D19:$AM19,0)),0)</f>
        <v>0</v>
      </c>
      <c r="G22" s="121" cm="1">
        <f t="array" ref="G22">IF(INDEX(InvoerTabel[MonsterType],ROW()-6)&lt;&gt;"biota",SUM(IFERROR(VLOOKUP(InvoerTabel[[#Headers],[TFA]:[8:2 diPAP]],'Oppervlaktewater (bron drinkwat'!$C$6:$D$41,2,FALSE)*IF(ISNUMBER(FIND("&lt;",Invoer!$D19:$AM19)),SUBSTITUTE(Invoer!$D19:$AM19,"&lt;",""),Invoer!$D19:$AM19),0)),0)</f>
        <v>0</v>
      </c>
      <c r="H22" s="122"/>
      <c r="I22" s="121" cm="1">
        <f t="array" ref="I22">IF(INDEX(InvoerTabel[MonsterType],ROW()-6)&lt;&gt;"biota",SUM(IFERROR(VLOOKUP(InvoerTabel[[#Headers],[TFA]:[8:2 diPAP]],'Oppervlaktewater (visconsumptie'!$C$6:$E$41,3,FALSE)*VLOOKUP(InvoerTabel[[#Headers],[TFA]:[8:2 diPAP]],'Oppervlaktewater (visconsumptie'!$C$6:$E$41,2,FALSE)*Invoer!$D19:$AM19,0)),0)</f>
        <v>0</v>
      </c>
      <c r="J22" s="121" cm="1">
        <f t="array" ref="J22">IF(INDEX(InvoerTabel[MonsterType],ROW()-6)&lt;&gt;"biota",SUM(IFERROR(VLOOKUP(InvoerTabel[[#Headers],[TFA]:[8:2 diPAP]],'Oppervlaktewater (visconsumptie'!$C$6:$E$41,3,FALSE)*VLOOKUP(InvoerTabel[[#Headers],[TFA]:[8:2 diPAP]],'Oppervlaktewater (visconsumptie'!$C$6:$D$41,2,FALSE)*IF(ISNUMBER(FIND("&lt;",Invoer!$D19:$AM19)),SUBSTITUTE(Invoer!$D19:$AM19,"&lt;",""),Invoer!$D19:$AM19),0)),0)</f>
        <v>0</v>
      </c>
      <c r="K22" s="123"/>
      <c r="L22" s="121" cm="1">
        <f t="array" ref="L22">IF(INDEX(InvoerTabel[MonsterType],ROW()-6)&lt;&gt;"biota",SUM(IFERROR(VLOOKUP(InvoerTabel[[#Headers],[TFA]:[8:2 diPAP]],Zwemwater!$C$6:$D$31,2,FALSE)*Invoer!$D19:$AM19,0)),0)</f>
        <v>0</v>
      </c>
      <c r="M22" s="121" cm="1">
        <f t="array" ref="M22">IF(INDEX(InvoerTabel[MonsterType],ROW()-6)&lt;&gt;"biota",SUM(IFERROR(VLOOKUP(InvoerTabel[[#Headers],[TFA]:[8:2 diPAP]],Zwemwater!$C$6:$D$31,2,FALSE)*IF(ISNUMBER(FIND("&lt;",Invoer!$D19:$AM19)),SUBSTITUTE(Invoer!$D19:$AM19,"&lt;",""),Invoer!$D19:$AM19),0)),0)</f>
        <v>0</v>
      </c>
      <c r="N22" s="123"/>
      <c r="O22" s="121" cm="1">
        <f t="array" ref="O22">IF(INDEX(InvoerTabel[MonsterType],ROW()-6)&lt;&gt;"biota",SUM(IFERROR(VLOOKUP(InvoerTabel[[#Headers],[TFA]:[8:2 diPAP]],Irrigatiewater!$C$6:$D$41,2,FALSE)*Invoer!$D19:$AM19,0)),0)</f>
        <v>0</v>
      </c>
      <c r="P22" s="121" cm="1">
        <f t="array" ref="P22">IF(INDEX(InvoerTabel[MonsterType],ROW()-6)&lt;&gt;"biota",SUM(IFERROR(VLOOKUP(InvoerTabel[[#Headers],[TFA]:[8:2 diPAP]],Irrigatiewater!$C$6:$D$41,2,FALSE)*IF(ISNUMBER(FIND("&lt;",Invoer!$D19:$AM19)),SUBSTITUTE(Invoer!$D19:$AM19,"&lt;",""),Invoer!$D19:$AM19),0)),0)</f>
        <v>0</v>
      </c>
      <c r="Q22" s="122"/>
      <c r="R22" s="121" cm="1">
        <f t="array" ref="R22">IF(INDEX(InvoerTabel[MonsterType],ROW()-6)="biota", SUM(IFERROR(VLOOKUP(InvoerTabel[[#Headers],[TFA]:[8:2 diPAP]],Biota!$C$6:$D$31,2,FALSE)*Invoer!$D19:$AM19,0)), 0)</f>
        <v>0</v>
      </c>
      <c r="S22" s="121" cm="1">
        <f t="array" ref="S22">IF(INDEX(InvoerTabel[MonsterType],ROW()-6)="biota",SUM(IFERROR(VLOOKUP(InvoerTabel[[#Headers],[TFA]:[8:2 diPAP]],Biota!$C$6:$D$31,2,FALSE)*IF(ISNUMBER(FIND("&lt;",Invoer!$D19:$AM19)),SUBSTITUTE(Invoer!$D19:$AM19,"&lt;",""),Invoer!$D19:$AM19),0)),0)</f>
        <v>0</v>
      </c>
      <c r="T22" s="122"/>
    </row>
    <row r="23" spans="2:20" s="119" customFormat="1" x14ac:dyDescent="0.15">
      <c r="B23" s="130" t="str">
        <f>IF(Invoer!B20&lt;&gt;"",Invoer!B20,"")</f>
        <v/>
      </c>
      <c r="C23" s="121" cm="1">
        <f t="array" ref="C23">IF(INDEX(InvoerTabel[MonsterType],ROW()-6)&lt;&gt;"biota", SUM(IFERROR(VLOOKUP(InvoerTabel[[#Headers],[TFA]:[8:2 diPAP]],Drinkwater!$C$6:$D$31,2,FALSE)*Invoer!$D20:$AM20,0)), 0)</f>
        <v>0</v>
      </c>
      <c r="D23" s="121" cm="1">
        <f t="array" ref="D23">IF(INDEX(InvoerTabel[MonsterType],ROW()-6)&lt;&gt;"biota",SUM(IFERROR(VLOOKUP(InvoerTabel[[#Headers],[TFA]:[8:2 diPAP]],Drinkwater!$C$6:$D$31,2,FALSE)*IF(ISNUMBER(FIND("&lt;",Invoer!$D20:$AM20)),SUBSTITUTE(Invoer!$D20:$AM20,"&lt;",""),Invoer!$D20:$AM20),0)),0)</f>
        <v>0</v>
      </c>
      <c r="E23" s="122"/>
      <c r="F23" s="121" cm="1">
        <f t="array" ref="F23">IF(INDEX(InvoerTabel[MonsterType],ROW()-6)&lt;&gt;"biota",SUM(IFERROR(VLOOKUP(InvoerTabel[[#Headers],[TFA]:[8:2 diPAP]],'Oppervlaktewater (bron drinkwat'!$C$6:$D$41,2,FALSE)*Invoer!$D20:$AM20,0)),0)</f>
        <v>0</v>
      </c>
      <c r="G23" s="121" cm="1">
        <f t="array" ref="G23">IF(INDEX(InvoerTabel[MonsterType],ROW()-6)&lt;&gt;"biota",SUM(IFERROR(VLOOKUP(InvoerTabel[[#Headers],[TFA]:[8:2 diPAP]],'Oppervlaktewater (bron drinkwat'!$C$6:$D$41,2,FALSE)*IF(ISNUMBER(FIND("&lt;",Invoer!$D20:$AM20)),SUBSTITUTE(Invoer!$D20:$AM20,"&lt;",""),Invoer!$D20:$AM20),0)),0)</f>
        <v>0</v>
      </c>
      <c r="H23" s="122"/>
      <c r="I23" s="121" cm="1">
        <f t="array" ref="I23">IF(INDEX(InvoerTabel[MonsterType],ROW()-6)&lt;&gt;"biota",SUM(IFERROR(VLOOKUP(InvoerTabel[[#Headers],[TFA]:[8:2 diPAP]],'Oppervlaktewater (visconsumptie'!$C$6:$E$41,3,FALSE)*VLOOKUP(InvoerTabel[[#Headers],[TFA]:[8:2 diPAP]],'Oppervlaktewater (visconsumptie'!$C$6:$E$41,2,FALSE)*Invoer!$D20:$AM20,0)),0)</f>
        <v>0</v>
      </c>
      <c r="J23" s="121" cm="1">
        <f t="array" ref="J23">IF(INDEX(InvoerTabel[MonsterType],ROW()-6)&lt;&gt;"biota",SUM(IFERROR(VLOOKUP(InvoerTabel[[#Headers],[TFA]:[8:2 diPAP]],'Oppervlaktewater (visconsumptie'!$C$6:$E$41,3,FALSE)*VLOOKUP(InvoerTabel[[#Headers],[TFA]:[8:2 diPAP]],'Oppervlaktewater (visconsumptie'!$C$6:$D$41,2,FALSE)*IF(ISNUMBER(FIND("&lt;",Invoer!$D20:$AM20)),SUBSTITUTE(Invoer!$D20:$AM20,"&lt;",""),Invoer!$D20:$AM20),0)),0)</f>
        <v>0</v>
      </c>
      <c r="K23" s="123"/>
      <c r="L23" s="121" cm="1">
        <f t="array" ref="L23">IF(INDEX(InvoerTabel[MonsterType],ROW()-6)&lt;&gt;"biota",SUM(IFERROR(VLOOKUP(InvoerTabel[[#Headers],[TFA]:[8:2 diPAP]],Zwemwater!$C$6:$D$31,2,FALSE)*Invoer!$D20:$AM20,0)),0)</f>
        <v>0</v>
      </c>
      <c r="M23" s="121" cm="1">
        <f t="array" ref="M23">IF(INDEX(InvoerTabel[MonsterType],ROW()-6)&lt;&gt;"biota",SUM(IFERROR(VLOOKUP(InvoerTabel[[#Headers],[TFA]:[8:2 diPAP]],Zwemwater!$C$6:$D$31,2,FALSE)*IF(ISNUMBER(FIND("&lt;",Invoer!$D20:$AM20)),SUBSTITUTE(Invoer!$D20:$AM20,"&lt;",""),Invoer!$D20:$AM20),0)),0)</f>
        <v>0</v>
      </c>
      <c r="N23" s="123"/>
      <c r="O23" s="121" cm="1">
        <f t="array" ref="O23">IF(INDEX(InvoerTabel[MonsterType],ROW()-6)&lt;&gt;"biota",SUM(IFERROR(VLOOKUP(InvoerTabel[[#Headers],[TFA]:[8:2 diPAP]],Irrigatiewater!$C$6:$D$41,2,FALSE)*Invoer!$D20:$AM20,0)),0)</f>
        <v>0</v>
      </c>
      <c r="P23" s="121" cm="1">
        <f t="array" ref="P23">IF(INDEX(InvoerTabel[MonsterType],ROW()-6)&lt;&gt;"biota",SUM(IFERROR(VLOOKUP(InvoerTabel[[#Headers],[TFA]:[8:2 diPAP]],Irrigatiewater!$C$6:$D$41,2,FALSE)*IF(ISNUMBER(FIND("&lt;",Invoer!$D20:$AM20)),SUBSTITUTE(Invoer!$D20:$AM20,"&lt;",""),Invoer!$D20:$AM20),0)),0)</f>
        <v>0</v>
      </c>
      <c r="Q23" s="122"/>
      <c r="R23" s="121" cm="1">
        <f t="array" ref="R23">IF(INDEX(InvoerTabel[MonsterType],ROW()-6)="biota", SUM(IFERROR(VLOOKUP(InvoerTabel[[#Headers],[TFA]:[8:2 diPAP]],Biota!$C$6:$D$31,2,FALSE)*Invoer!$D20:$AM20,0)), 0)</f>
        <v>0</v>
      </c>
      <c r="S23" s="121" cm="1">
        <f t="array" ref="S23">IF(INDEX(InvoerTabel[MonsterType],ROW()-6)="biota",SUM(IFERROR(VLOOKUP(InvoerTabel[[#Headers],[TFA]:[8:2 diPAP]],Biota!$C$6:$D$31,2,FALSE)*IF(ISNUMBER(FIND("&lt;",Invoer!$D20:$AM20)),SUBSTITUTE(Invoer!$D20:$AM20,"&lt;",""),Invoer!$D20:$AM20),0)),0)</f>
        <v>0</v>
      </c>
      <c r="T23" s="122"/>
    </row>
    <row r="24" spans="2:20" s="119" customFormat="1" x14ac:dyDescent="0.15">
      <c r="B24" s="130" t="str">
        <f>IF(Invoer!B21&lt;&gt;"",Invoer!B21,"")</f>
        <v/>
      </c>
      <c r="C24" s="121" cm="1">
        <f t="array" ref="C24">IF(INDEX(InvoerTabel[MonsterType],ROW()-6)&lt;&gt;"biota", SUM(IFERROR(VLOOKUP(InvoerTabel[[#Headers],[TFA]:[8:2 diPAP]],Drinkwater!$C$6:$D$31,2,FALSE)*Invoer!$D21:$AM21,0)), 0)</f>
        <v>0</v>
      </c>
      <c r="D24" s="121" cm="1">
        <f t="array" ref="D24">IF(INDEX(InvoerTabel[MonsterType],ROW()-6)&lt;&gt;"biota",SUM(IFERROR(VLOOKUP(InvoerTabel[[#Headers],[TFA]:[8:2 diPAP]],Drinkwater!$C$6:$D$31,2,FALSE)*IF(ISNUMBER(FIND("&lt;",Invoer!$D21:$AM21)),SUBSTITUTE(Invoer!$D21:$AM21,"&lt;",""),Invoer!$D21:$AM21),0)),0)</f>
        <v>0</v>
      </c>
      <c r="E24" s="122"/>
      <c r="F24" s="121" cm="1">
        <f t="array" ref="F24">IF(INDEX(InvoerTabel[MonsterType],ROW()-6)&lt;&gt;"biota",SUM(IFERROR(VLOOKUP(InvoerTabel[[#Headers],[TFA]:[8:2 diPAP]],'Oppervlaktewater (bron drinkwat'!$C$6:$D$41,2,FALSE)*Invoer!$D21:$AM21,0)),0)</f>
        <v>0</v>
      </c>
      <c r="G24" s="121" cm="1">
        <f t="array" ref="G24">IF(INDEX(InvoerTabel[MonsterType],ROW()-6)&lt;&gt;"biota",SUM(IFERROR(VLOOKUP(InvoerTabel[[#Headers],[TFA]:[8:2 diPAP]],'Oppervlaktewater (bron drinkwat'!$C$6:$D$41,2,FALSE)*IF(ISNUMBER(FIND("&lt;",Invoer!$D21:$AM21)),SUBSTITUTE(Invoer!$D21:$AM21,"&lt;",""),Invoer!$D21:$AM21),0)),0)</f>
        <v>0</v>
      </c>
      <c r="H24" s="122"/>
      <c r="I24" s="121" cm="1">
        <f t="array" ref="I24">IF(INDEX(InvoerTabel[MonsterType],ROW()-6)&lt;&gt;"biota",SUM(IFERROR(VLOOKUP(InvoerTabel[[#Headers],[TFA]:[8:2 diPAP]],'Oppervlaktewater (visconsumptie'!$C$6:$E$41,3,FALSE)*VLOOKUP(InvoerTabel[[#Headers],[TFA]:[8:2 diPAP]],'Oppervlaktewater (visconsumptie'!$C$6:$E$41,2,FALSE)*Invoer!$D21:$AM21,0)),0)</f>
        <v>0</v>
      </c>
      <c r="J24" s="121" cm="1">
        <f t="array" ref="J24">IF(INDEX(InvoerTabel[MonsterType],ROW()-6)&lt;&gt;"biota",SUM(IFERROR(VLOOKUP(InvoerTabel[[#Headers],[TFA]:[8:2 diPAP]],'Oppervlaktewater (visconsumptie'!$C$6:$E$41,3,FALSE)*VLOOKUP(InvoerTabel[[#Headers],[TFA]:[8:2 diPAP]],'Oppervlaktewater (visconsumptie'!$C$6:$D$41,2,FALSE)*IF(ISNUMBER(FIND("&lt;",Invoer!$D21:$AM21)),SUBSTITUTE(Invoer!$D21:$AM21,"&lt;",""),Invoer!$D21:$AM21),0)),0)</f>
        <v>0</v>
      </c>
      <c r="K24" s="123"/>
      <c r="L24" s="121" cm="1">
        <f t="array" ref="L24">IF(INDEX(InvoerTabel[MonsterType],ROW()-6)&lt;&gt;"biota",SUM(IFERROR(VLOOKUP(InvoerTabel[[#Headers],[TFA]:[8:2 diPAP]],Zwemwater!$C$6:$D$31,2,FALSE)*Invoer!$D21:$AM21,0)),0)</f>
        <v>0</v>
      </c>
      <c r="M24" s="121" cm="1">
        <f t="array" ref="M24">IF(INDEX(InvoerTabel[MonsterType],ROW()-6)&lt;&gt;"biota",SUM(IFERROR(VLOOKUP(InvoerTabel[[#Headers],[TFA]:[8:2 diPAP]],Zwemwater!$C$6:$D$31,2,FALSE)*IF(ISNUMBER(FIND("&lt;",Invoer!$D21:$AM21)),SUBSTITUTE(Invoer!$D21:$AM21,"&lt;",""),Invoer!$D21:$AM21),0)),0)</f>
        <v>0</v>
      </c>
      <c r="N24" s="123"/>
      <c r="O24" s="121" cm="1">
        <f t="array" ref="O24">IF(INDEX(InvoerTabel[MonsterType],ROW()-6)&lt;&gt;"biota",SUM(IFERROR(VLOOKUP(InvoerTabel[[#Headers],[TFA]:[8:2 diPAP]],Irrigatiewater!$C$6:$D$41,2,FALSE)*Invoer!$D21:$AM21,0)),0)</f>
        <v>0</v>
      </c>
      <c r="P24" s="121" cm="1">
        <f t="array" ref="P24">IF(INDEX(InvoerTabel[MonsterType],ROW()-6)&lt;&gt;"biota",SUM(IFERROR(VLOOKUP(InvoerTabel[[#Headers],[TFA]:[8:2 diPAP]],Irrigatiewater!$C$6:$D$41,2,FALSE)*IF(ISNUMBER(FIND("&lt;",Invoer!$D21:$AM21)),SUBSTITUTE(Invoer!$D21:$AM21,"&lt;",""),Invoer!$D21:$AM21),0)),0)</f>
        <v>0</v>
      </c>
      <c r="Q24" s="122"/>
      <c r="R24" s="121" cm="1">
        <f t="array" ref="R24">IF(INDEX(InvoerTabel[MonsterType],ROW()-6)="biota", SUM(IFERROR(VLOOKUP(InvoerTabel[[#Headers],[TFA]:[8:2 diPAP]],Biota!$C$6:$D$31,2,FALSE)*Invoer!$D21:$AM21,0)), 0)</f>
        <v>0</v>
      </c>
      <c r="S24" s="121" cm="1">
        <f t="array" ref="S24">IF(INDEX(InvoerTabel[MonsterType],ROW()-6)="biota",SUM(IFERROR(VLOOKUP(InvoerTabel[[#Headers],[TFA]:[8:2 diPAP]],Biota!$C$6:$D$31,2,FALSE)*IF(ISNUMBER(FIND("&lt;",Invoer!$D21:$AM21)),SUBSTITUTE(Invoer!$D21:$AM21,"&lt;",""),Invoer!$D21:$AM21),0)),0)</f>
        <v>0</v>
      </c>
      <c r="T24" s="122"/>
    </row>
    <row r="25" spans="2:20" s="119" customFormat="1" x14ac:dyDescent="0.15">
      <c r="B25" s="130" t="str">
        <f>IF(Invoer!B22&lt;&gt;"",Invoer!B22,"")</f>
        <v/>
      </c>
      <c r="C25" s="121" cm="1">
        <f t="array" ref="C25">IF(INDEX(InvoerTabel[MonsterType],ROW()-6)&lt;&gt;"biota", SUM(IFERROR(VLOOKUP(InvoerTabel[[#Headers],[TFA]:[8:2 diPAP]],Drinkwater!$C$6:$D$31,2,FALSE)*Invoer!$D22:$AM22,0)), 0)</f>
        <v>0</v>
      </c>
      <c r="D25" s="121" cm="1">
        <f t="array" ref="D25">IF(INDEX(InvoerTabel[MonsterType],ROW()-6)&lt;&gt;"biota",SUM(IFERROR(VLOOKUP(InvoerTabel[[#Headers],[TFA]:[8:2 diPAP]],Drinkwater!$C$6:$D$31,2,FALSE)*IF(ISNUMBER(FIND("&lt;",Invoer!$D22:$AM22)),SUBSTITUTE(Invoer!$D22:$AM22,"&lt;",""),Invoer!$D22:$AM22),0)),0)</f>
        <v>0</v>
      </c>
      <c r="E25" s="122"/>
      <c r="F25" s="121" cm="1">
        <f t="array" ref="F25">IF(INDEX(InvoerTabel[MonsterType],ROW()-6)&lt;&gt;"biota",SUM(IFERROR(VLOOKUP(InvoerTabel[[#Headers],[TFA]:[8:2 diPAP]],'Oppervlaktewater (bron drinkwat'!$C$6:$D$41,2,FALSE)*Invoer!$D22:$AM22,0)),0)</f>
        <v>0</v>
      </c>
      <c r="G25" s="121" cm="1">
        <f t="array" ref="G25">IF(INDEX(InvoerTabel[MonsterType],ROW()-6)&lt;&gt;"biota",SUM(IFERROR(VLOOKUP(InvoerTabel[[#Headers],[TFA]:[8:2 diPAP]],'Oppervlaktewater (bron drinkwat'!$C$6:$D$41,2,FALSE)*IF(ISNUMBER(FIND("&lt;",Invoer!$D22:$AM22)),SUBSTITUTE(Invoer!$D22:$AM22,"&lt;",""),Invoer!$D22:$AM22),0)),0)</f>
        <v>0</v>
      </c>
      <c r="H25" s="122"/>
      <c r="I25" s="121" cm="1">
        <f t="array" ref="I25">IF(INDEX(InvoerTabel[MonsterType],ROW()-6)&lt;&gt;"biota",SUM(IFERROR(VLOOKUP(InvoerTabel[[#Headers],[TFA]:[8:2 diPAP]],'Oppervlaktewater (visconsumptie'!$C$6:$E$41,3,FALSE)*VLOOKUP(InvoerTabel[[#Headers],[TFA]:[8:2 diPAP]],'Oppervlaktewater (visconsumptie'!$C$6:$E$41,2,FALSE)*Invoer!$D22:$AM22,0)),0)</f>
        <v>0</v>
      </c>
      <c r="J25" s="121" cm="1">
        <f t="array" ref="J25">IF(INDEX(InvoerTabel[MonsterType],ROW()-6)&lt;&gt;"biota",SUM(IFERROR(VLOOKUP(InvoerTabel[[#Headers],[TFA]:[8:2 diPAP]],'Oppervlaktewater (visconsumptie'!$C$6:$E$41,3,FALSE)*VLOOKUP(InvoerTabel[[#Headers],[TFA]:[8:2 diPAP]],'Oppervlaktewater (visconsumptie'!$C$6:$D$41,2,FALSE)*IF(ISNUMBER(FIND("&lt;",Invoer!$D22:$AM22)),SUBSTITUTE(Invoer!$D22:$AM22,"&lt;",""),Invoer!$D22:$AM22),0)),0)</f>
        <v>0</v>
      </c>
      <c r="K25" s="123"/>
      <c r="L25" s="121" cm="1">
        <f t="array" ref="L25">IF(INDEX(InvoerTabel[MonsterType],ROW()-6)&lt;&gt;"biota",SUM(IFERROR(VLOOKUP(InvoerTabel[[#Headers],[TFA]:[8:2 diPAP]],Zwemwater!$C$6:$D$31,2,FALSE)*Invoer!$D22:$AM22,0)),0)</f>
        <v>0</v>
      </c>
      <c r="M25" s="121" cm="1">
        <f t="array" ref="M25">IF(INDEX(InvoerTabel[MonsterType],ROW()-6)&lt;&gt;"biota",SUM(IFERROR(VLOOKUP(InvoerTabel[[#Headers],[TFA]:[8:2 diPAP]],Zwemwater!$C$6:$D$31,2,FALSE)*IF(ISNUMBER(FIND("&lt;",Invoer!$D22:$AM22)),SUBSTITUTE(Invoer!$D22:$AM22,"&lt;",""),Invoer!$D22:$AM22),0)),0)</f>
        <v>0</v>
      </c>
      <c r="N25" s="123"/>
      <c r="O25" s="121" cm="1">
        <f t="array" ref="O25">IF(INDEX(InvoerTabel[MonsterType],ROW()-6)&lt;&gt;"biota",SUM(IFERROR(VLOOKUP(InvoerTabel[[#Headers],[TFA]:[8:2 diPAP]],Irrigatiewater!$C$6:$D$41,2,FALSE)*Invoer!$D22:$AM22,0)),0)</f>
        <v>0</v>
      </c>
      <c r="P25" s="121" cm="1">
        <f t="array" ref="P25">IF(INDEX(InvoerTabel[MonsterType],ROW()-6)&lt;&gt;"biota",SUM(IFERROR(VLOOKUP(InvoerTabel[[#Headers],[TFA]:[8:2 diPAP]],Irrigatiewater!$C$6:$D$41,2,FALSE)*IF(ISNUMBER(FIND("&lt;",Invoer!$D22:$AM22)),SUBSTITUTE(Invoer!$D22:$AM22,"&lt;",""),Invoer!$D22:$AM22),0)),0)</f>
        <v>0</v>
      </c>
      <c r="Q25" s="122"/>
      <c r="R25" s="121" cm="1">
        <f t="array" ref="R25">IF(INDEX(InvoerTabel[MonsterType],ROW()-6)="biota", SUM(IFERROR(VLOOKUP(InvoerTabel[[#Headers],[TFA]:[8:2 diPAP]],Biota!$C$6:$D$31,2,FALSE)*Invoer!$D22:$AM22,0)), 0)</f>
        <v>0</v>
      </c>
      <c r="S25" s="121" cm="1">
        <f t="array" ref="S25">IF(INDEX(InvoerTabel[MonsterType],ROW()-6)="biota",SUM(IFERROR(VLOOKUP(InvoerTabel[[#Headers],[TFA]:[8:2 diPAP]],Biota!$C$6:$D$31,2,FALSE)*IF(ISNUMBER(FIND("&lt;",Invoer!$D22:$AM22)),SUBSTITUTE(Invoer!$D22:$AM22,"&lt;",""),Invoer!$D22:$AM22),0)),0)</f>
        <v>0</v>
      </c>
      <c r="T25" s="122"/>
    </row>
    <row r="26" spans="2:20" s="119" customFormat="1" x14ac:dyDescent="0.15">
      <c r="B26" s="130" t="str">
        <f>IF(Invoer!B23&lt;&gt;"",Invoer!B23,"")</f>
        <v/>
      </c>
      <c r="C26" s="121" cm="1">
        <f t="array" ref="C26">IF(INDEX(InvoerTabel[MonsterType],ROW()-6)&lt;&gt;"biota", SUM(IFERROR(VLOOKUP(InvoerTabel[[#Headers],[TFA]:[8:2 diPAP]],Drinkwater!$C$6:$D$31,2,FALSE)*Invoer!$D23:$AM23,0)), 0)</f>
        <v>0</v>
      </c>
      <c r="D26" s="121" cm="1">
        <f t="array" ref="D26">IF(INDEX(InvoerTabel[MonsterType],ROW()-6)&lt;&gt;"biota",SUM(IFERROR(VLOOKUP(InvoerTabel[[#Headers],[TFA]:[8:2 diPAP]],Drinkwater!$C$6:$D$31,2,FALSE)*IF(ISNUMBER(FIND("&lt;",Invoer!$D23:$AM23)),SUBSTITUTE(Invoer!$D23:$AM23,"&lt;",""),Invoer!$D23:$AM23),0)),0)</f>
        <v>0</v>
      </c>
      <c r="E26" s="122"/>
      <c r="F26" s="121" cm="1">
        <f t="array" ref="F26">IF(INDEX(InvoerTabel[MonsterType],ROW()-6)&lt;&gt;"biota",SUM(IFERROR(VLOOKUP(InvoerTabel[[#Headers],[TFA]:[8:2 diPAP]],'Oppervlaktewater (bron drinkwat'!$C$6:$D$41,2,FALSE)*Invoer!$D23:$AM23,0)),0)</f>
        <v>0</v>
      </c>
      <c r="G26" s="121" cm="1">
        <f t="array" ref="G26">IF(INDEX(InvoerTabel[MonsterType],ROW()-6)&lt;&gt;"biota",SUM(IFERROR(VLOOKUP(InvoerTabel[[#Headers],[TFA]:[8:2 diPAP]],'Oppervlaktewater (bron drinkwat'!$C$6:$D$41,2,FALSE)*IF(ISNUMBER(FIND("&lt;",Invoer!$D23:$AM23)),SUBSTITUTE(Invoer!$D23:$AM23,"&lt;",""),Invoer!$D23:$AM23),0)),0)</f>
        <v>0</v>
      </c>
      <c r="H26" s="122"/>
      <c r="I26" s="121" cm="1">
        <f t="array" ref="I26">IF(INDEX(InvoerTabel[MonsterType],ROW()-6)&lt;&gt;"biota",SUM(IFERROR(VLOOKUP(InvoerTabel[[#Headers],[TFA]:[8:2 diPAP]],'Oppervlaktewater (visconsumptie'!$C$6:$E$41,3,FALSE)*VLOOKUP(InvoerTabel[[#Headers],[TFA]:[8:2 diPAP]],'Oppervlaktewater (visconsumptie'!$C$6:$E$41,2,FALSE)*Invoer!$D23:$AM23,0)),0)</f>
        <v>0</v>
      </c>
      <c r="J26" s="121" cm="1">
        <f t="array" ref="J26">IF(INDEX(InvoerTabel[MonsterType],ROW()-6)&lt;&gt;"biota",SUM(IFERROR(VLOOKUP(InvoerTabel[[#Headers],[TFA]:[8:2 diPAP]],'Oppervlaktewater (visconsumptie'!$C$6:$E$41,3,FALSE)*VLOOKUP(InvoerTabel[[#Headers],[TFA]:[8:2 diPAP]],'Oppervlaktewater (visconsumptie'!$C$6:$D$41,2,FALSE)*IF(ISNUMBER(FIND("&lt;",Invoer!$D23:$AM23)),SUBSTITUTE(Invoer!$D23:$AM23,"&lt;",""),Invoer!$D23:$AM23),0)),0)</f>
        <v>0</v>
      </c>
      <c r="K26" s="123"/>
      <c r="L26" s="121" cm="1">
        <f t="array" ref="L26">IF(INDEX(InvoerTabel[MonsterType],ROW()-6)&lt;&gt;"biota",SUM(IFERROR(VLOOKUP(InvoerTabel[[#Headers],[TFA]:[8:2 diPAP]],Zwemwater!$C$6:$D$31,2,FALSE)*Invoer!$D23:$AM23,0)),0)</f>
        <v>0</v>
      </c>
      <c r="M26" s="121" cm="1">
        <f t="array" ref="M26">IF(INDEX(InvoerTabel[MonsterType],ROW()-6)&lt;&gt;"biota",SUM(IFERROR(VLOOKUP(InvoerTabel[[#Headers],[TFA]:[8:2 diPAP]],Zwemwater!$C$6:$D$31,2,FALSE)*IF(ISNUMBER(FIND("&lt;",Invoer!$D23:$AM23)),SUBSTITUTE(Invoer!$D23:$AM23,"&lt;",""),Invoer!$D23:$AM23),0)),0)</f>
        <v>0</v>
      </c>
      <c r="N26" s="123"/>
      <c r="O26" s="121" cm="1">
        <f t="array" ref="O26">IF(INDEX(InvoerTabel[MonsterType],ROW()-6)&lt;&gt;"biota",SUM(IFERROR(VLOOKUP(InvoerTabel[[#Headers],[TFA]:[8:2 diPAP]],Irrigatiewater!$C$6:$D$41,2,FALSE)*Invoer!$D23:$AM23,0)),0)</f>
        <v>0</v>
      </c>
      <c r="P26" s="121" cm="1">
        <f t="array" ref="P26">IF(INDEX(InvoerTabel[MonsterType],ROW()-6)&lt;&gt;"biota",SUM(IFERROR(VLOOKUP(InvoerTabel[[#Headers],[TFA]:[8:2 diPAP]],Irrigatiewater!$C$6:$D$41,2,FALSE)*IF(ISNUMBER(FIND("&lt;",Invoer!$D23:$AM23)),SUBSTITUTE(Invoer!$D23:$AM23,"&lt;",""),Invoer!$D23:$AM23),0)),0)</f>
        <v>0</v>
      </c>
      <c r="Q26" s="122"/>
      <c r="R26" s="121" cm="1">
        <f t="array" ref="R26">IF(INDEX(InvoerTabel[MonsterType],ROW()-6)="biota", SUM(IFERROR(VLOOKUP(InvoerTabel[[#Headers],[TFA]:[8:2 diPAP]],Biota!$C$6:$D$31,2,FALSE)*Invoer!$D23:$AM23,0)), 0)</f>
        <v>0</v>
      </c>
      <c r="S26" s="121" cm="1">
        <f t="array" ref="S26">IF(INDEX(InvoerTabel[MonsterType],ROW()-6)="biota",SUM(IFERROR(VLOOKUP(InvoerTabel[[#Headers],[TFA]:[8:2 diPAP]],Biota!$C$6:$D$31,2,FALSE)*IF(ISNUMBER(FIND("&lt;",Invoer!$D23:$AM23)),SUBSTITUTE(Invoer!$D23:$AM23,"&lt;",""),Invoer!$D23:$AM23),0)),0)</f>
        <v>0</v>
      </c>
      <c r="T26" s="122"/>
    </row>
    <row r="27" spans="2:20" s="119" customFormat="1" x14ac:dyDescent="0.15">
      <c r="B27" s="130" t="str">
        <f>IF(Invoer!B24&lt;&gt;"",Invoer!B24,"")</f>
        <v/>
      </c>
      <c r="C27" s="121" cm="1">
        <f t="array" ref="C27">IF(INDEX(InvoerTabel[MonsterType],ROW()-6)&lt;&gt;"biota", SUM(IFERROR(VLOOKUP(InvoerTabel[[#Headers],[TFA]:[8:2 diPAP]],Drinkwater!$C$6:$D$31,2,FALSE)*Invoer!$D24:$AM24,0)), 0)</f>
        <v>0</v>
      </c>
      <c r="D27" s="121" cm="1">
        <f t="array" ref="D27">IF(INDEX(InvoerTabel[MonsterType],ROW()-6)&lt;&gt;"biota",SUM(IFERROR(VLOOKUP(InvoerTabel[[#Headers],[TFA]:[8:2 diPAP]],Drinkwater!$C$6:$D$31,2,FALSE)*IF(ISNUMBER(FIND("&lt;",Invoer!$D24:$AM24)),SUBSTITUTE(Invoer!$D24:$AM24,"&lt;",""),Invoer!$D24:$AM24),0)),0)</f>
        <v>0</v>
      </c>
      <c r="E27" s="122"/>
      <c r="F27" s="121" cm="1">
        <f t="array" ref="F27">IF(INDEX(InvoerTabel[MonsterType],ROW()-6)&lt;&gt;"biota",SUM(IFERROR(VLOOKUP(InvoerTabel[[#Headers],[TFA]:[8:2 diPAP]],'Oppervlaktewater (bron drinkwat'!$C$6:$D$41,2,FALSE)*Invoer!$D24:$AM24,0)),0)</f>
        <v>0</v>
      </c>
      <c r="G27" s="121" cm="1">
        <f t="array" ref="G27">IF(INDEX(InvoerTabel[MonsterType],ROW()-6)&lt;&gt;"biota",SUM(IFERROR(VLOOKUP(InvoerTabel[[#Headers],[TFA]:[8:2 diPAP]],'Oppervlaktewater (bron drinkwat'!$C$6:$D$41,2,FALSE)*IF(ISNUMBER(FIND("&lt;",Invoer!$D24:$AM24)),SUBSTITUTE(Invoer!$D24:$AM24,"&lt;",""),Invoer!$D24:$AM24),0)),0)</f>
        <v>0</v>
      </c>
      <c r="H27" s="122"/>
      <c r="I27" s="121" cm="1">
        <f t="array" ref="I27">IF(INDEX(InvoerTabel[MonsterType],ROW()-6)&lt;&gt;"biota",SUM(IFERROR(VLOOKUP(InvoerTabel[[#Headers],[TFA]:[8:2 diPAP]],'Oppervlaktewater (visconsumptie'!$C$6:$E$41,3,FALSE)*VLOOKUP(InvoerTabel[[#Headers],[TFA]:[8:2 diPAP]],'Oppervlaktewater (visconsumptie'!$C$6:$E$41,2,FALSE)*Invoer!$D24:$AM24,0)),0)</f>
        <v>0</v>
      </c>
      <c r="J27" s="121" cm="1">
        <f t="array" ref="J27">IF(INDEX(InvoerTabel[MonsterType],ROW()-6)&lt;&gt;"biota",SUM(IFERROR(VLOOKUP(InvoerTabel[[#Headers],[TFA]:[8:2 diPAP]],'Oppervlaktewater (visconsumptie'!$C$6:$E$41,3,FALSE)*VLOOKUP(InvoerTabel[[#Headers],[TFA]:[8:2 diPAP]],'Oppervlaktewater (visconsumptie'!$C$6:$D$41,2,FALSE)*IF(ISNUMBER(FIND("&lt;",Invoer!$D24:$AM24)),SUBSTITUTE(Invoer!$D24:$AM24,"&lt;",""),Invoer!$D24:$AM24),0)),0)</f>
        <v>0</v>
      </c>
      <c r="K27" s="123"/>
      <c r="L27" s="121" cm="1">
        <f t="array" ref="L27">IF(INDEX(InvoerTabel[MonsterType],ROW()-6)&lt;&gt;"biota",SUM(IFERROR(VLOOKUP(InvoerTabel[[#Headers],[TFA]:[8:2 diPAP]],Zwemwater!$C$6:$D$31,2,FALSE)*Invoer!$D24:$AM24,0)),0)</f>
        <v>0</v>
      </c>
      <c r="M27" s="121" cm="1">
        <f t="array" ref="M27">IF(INDEX(InvoerTabel[MonsterType],ROW()-6)&lt;&gt;"biota",SUM(IFERROR(VLOOKUP(InvoerTabel[[#Headers],[TFA]:[8:2 diPAP]],Zwemwater!$C$6:$D$31,2,FALSE)*IF(ISNUMBER(FIND("&lt;",Invoer!$D24:$AM24)),SUBSTITUTE(Invoer!$D24:$AM24,"&lt;",""),Invoer!$D24:$AM24),0)),0)</f>
        <v>0</v>
      </c>
      <c r="N27" s="123"/>
      <c r="O27" s="121" cm="1">
        <f t="array" ref="O27">IF(INDEX(InvoerTabel[MonsterType],ROW()-6)&lt;&gt;"biota",SUM(IFERROR(VLOOKUP(InvoerTabel[[#Headers],[TFA]:[8:2 diPAP]],Irrigatiewater!$C$6:$D$41,2,FALSE)*Invoer!$D24:$AM24,0)),0)</f>
        <v>0</v>
      </c>
      <c r="P27" s="121" cm="1">
        <f t="array" ref="P27">IF(INDEX(InvoerTabel[MonsterType],ROW()-6)&lt;&gt;"biota",SUM(IFERROR(VLOOKUP(InvoerTabel[[#Headers],[TFA]:[8:2 diPAP]],Irrigatiewater!$C$6:$D$41,2,FALSE)*IF(ISNUMBER(FIND("&lt;",Invoer!$D24:$AM24)),SUBSTITUTE(Invoer!$D24:$AM24,"&lt;",""),Invoer!$D24:$AM24),0)),0)</f>
        <v>0</v>
      </c>
      <c r="Q27" s="122"/>
      <c r="R27" s="121" cm="1">
        <f t="array" ref="R27">IF(INDEX(InvoerTabel[MonsterType],ROW()-6)="biota", SUM(IFERROR(VLOOKUP(InvoerTabel[[#Headers],[TFA]:[8:2 diPAP]],Biota!$C$6:$D$31,2,FALSE)*Invoer!$D24:$AM24,0)), 0)</f>
        <v>0</v>
      </c>
      <c r="S27" s="121" cm="1">
        <f t="array" ref="S27">IF(INDEX(InvoerTabel[MonsterType],ROW()-6)="biota",SUM(IFERROR(VLOOKUP(InvoerTabel[[#Headers],[TFA]:[8:2 diPAP]],Biota!$C$6:$D$31,2,FALSE)*IF(ISNUMBER(FIND("&lt;",Invoer!$D24:$AM24)),SUBSTITUTE(Invoer!$D24:$AM24,"&lt;",""),Invoer!$D24:$AM24),0)),0)</f>
        <v>0</v>
      </c>
      <c r="T27" s="122"/>
    </row>
    <row r="28" spans="2:20" s="119" customFormat="1" x14ac:dyDescent="0.15">
      <c r="B28" s="130" t="str">
        <f>IF(Invoer!B25&lt;&gt;"",Invoer!B25,"")</f>
        <v/>
      </c>
      <c r="C28" s="121" cm="1">
        <f t="array" ref="C28">IF(INDEX(InvoerTabel[MonsterType],ROW()-6)&lt;&gt;"biota", SUM(IFERROR(VLOOKUP(InvoerTabel[[#Headers],[TFA]:[8:2 diPAP]],Drinkwater!$C$6:$D$31,2,FALSE)*Invoer!$D25:$AM25,0)), 0)</f>
        <v>0</v>
      </c>
      <c r="D28" s="121" cm="1">
        <f t="array" ref="D28">IF(INDEX(InvoerTabel[MonsterType],ROW()-6)&lt;&gt;"biota",SUM(IFERROR(VLOOKUP(InvoerTabel[[#Headers],[TFA]:[8:2 diPAP]],Drinkwater!$C$6:$D$31,2,FALSE)*IF(ISNUMBER(FIND("&lt;",Invoer!$D25:$AM25)),SUBSTITUTE(Invoer!$D25:$AM25,"&lt;",""),Invoer!$D25:$AM25),0)),0)</f>
        <v>0</v>
      </c>
      <c r="E28" s="123"/>
      <c r="F28" s="121" cm="1">
        <f t="array" ref="F28">IF(INDEX(InvoerTabel[MonsterType],ROW()-6)&lt;&gt;"biota",SUM(IFERROR(VLOOKUP(InvoerTabel[[#Headers],[TFA]:[8:2 diPAP]],'Oppervlaktewater (bron drinkwat'!$C$6:$D$41,2,FALSE)*Invoer!$D25:$AM25,0)),0)</f>
        <v>0</v>
      </c>
      <c r="G28" s="121" cm="1">
        <f t="array" ref="G28">IF(INDEX(InvoerTabel[MonsterType],ROW()-6)&lt;&gt;"biota",SUM(IFERROR(VLOOKUP(InvoerTabel[[#Headers],[TFA]:[8:2 diPAP]],'Oppervlaktewater (bron drinkwat'!$C$6:$D$41,2,FALSE)*IF(ISNUMBER(FIND("&lt;",Invoer!$D25:$AM25)),SUBSTITUTE(Invoer!$D25:$AM25,"&lt;",""),Invoer!$D25:$AM25),0)),0)</f>
        <v>0</v>
      </c>
      <c r="H28" s="123"/>
      <c r="I28" s="121" cm="1">
        <f t="array" ref="I28">IF(INDEX(InvoerTabel[MonsterType],ROW()-6)&lt;&gt;"biota",SUM(IFERROR(VLOOKUP(InvoerTabel[[#Headers],[TFA]:[8:2 diPAP]],'Oppervlaktewater (visconsumptie'!$C$6:$E$41,3,FALSE)*VLOOKUP(InvoerTabel[[#Headers],[TFA]:[8:2 diPAP]],'Oppervlaktewater (visconsumptie'!$C$6:$E$41,2,FALSE)*Invoer!$D25:$AM25,0)),0)</f>
        <v>0</v>
      </c>
      <c r="J28" s="121" cm="1">
        <f t="array" ref="J28">IF(INDEX(InvoerTabel[MonsterType],ROW()-6)&lt;&gt;"biota",SUM(IFERROR(VLOOKUP(InvoerTabel[[#Headers],[TFA]:[8:2 diPAP]],'Oppervlaktewater (visconsumptie'!$C$6:$E$41,3,FALSE)*VLOOKUP(InvoerTabel[[#Headers],[TFA]:[8:2 diPAP]],'Oppervlaktewater (visconsumptie'!$C$6:$D$41,2,FALSE)*IF(ISNUMBER(FIND("&lt;",Invoer!$D25:$AM25)),SUBSTITUTE(Invoer!$D25:$AM25,"&lt;",""),Invoer!$D25:$AM25),0)),0)</f>
        <v>0</v>
      </c>
      <c r="K28" s="123"/>
      <c r="L28" s="121" cm="1">
        <f t="array" ref="L28">IF(INDEX(InvoerTabel[MonsterType],ROW()-6)&lt;&gt;"biota",SUM(IFERROR(VLOOKUP(InvoerTabel[[#Headers],[TFA]:[8:2 diPAP]],Zwemwater!$C$6:$D$31,2,FALSE)*Invoer!$D25:$AM25,0)),0)</f>
        <v>0</v>
      </c>
      <c r="M28" s="121" cm="1">
        <f t="array" ref="M28">IF(INDEX(InvoerTabel[MonsterType],ROW()-6)&lt;&gt;"biota",SUM(IFERROR(VLOOKUP(InvoerTabel[[#Headers],[TFA]:[8:2 diPAP]],Zwemwater!$C$6:$D$31,2,FALSE)*IF(ISNUMBER(FIND("&lt;",Invoer!$D25:$AM25)),SUBSTITUTE(Invoer!$D25:$AM25,"&lt;",""),Invoer!$D25:$AM25),0)),0)</f>
        <v>0</v>
      </c>
      <c r="N28" s="123"/>
      <c r="O28" s="121" cm="1">
        <f t="array" ref="O28">IF(INDEX(InvoerTabel[MonsterType],ROW()-6)&lt;&gt;"biota",SUM(IFERROR(VLOOKUP(InvoerTabel[[#Headers],[TFA]:[8:2 diPAP]],Irrigatiewater!$C$6:$D$41,2,FALSE)*Invoer!$D25:$AM25,0)),0)</f>
        <v>0</v>
      </c>
      <c r="P28" s="121" cm="1">
        <f t="array" ref="P28">IF(INDEX(InvoerTabel[MonsterType],ROW()-6)&lt;&gt;"biota",SUM(IFERROR(VLOOKUP(InvoerTabel[[#Headers],[TFA]:[8:2 diPAP]],Irrigatiewater!$C$6:$D$41,2,FALSE)*IF(ISNUMBER(FIND("&lt;",Invoer!$D25:$AM25)),SUBSTITUTE(Invoer!$D25:$AM25,"&lt;",""),Invoer!$D25:$AM25),0)),0)</f>
        <v>0</v>
      </c>
      <c r="Q28" s="123"/>
      <c r="R28" s="121" cm="1">
        <f t="array" ref="R28">IF(INDEX(InvoerTabel[MonsterType],ROW()-6)="biota", SUM(IFERROR(VLOOKUP(InvoerTabel[[#Headers],[TFA]:[8:2 diPAP]],Biota!$C$6:$D$31,2,FALSE)*Invoer!$D25:$AM25,0)), 0)</f>
        <v>0</v>
      </c>
      <c r="S28" s="121" cm="1">
        <f t="array" ref="S28">IF(INDEX(InvoerTabel[MonsterType],ROW()-6)="biota",SUM(IFERROR(VLOOKUP(InvoerTabel[[#Headers],[TFA]:[8:2 diPAP]],Biota!$C$6:$D$31,2,FALSE)*IF(ISNUMBER(FIND("&lt;",Invoer!$D25:$AM25)),SUBSTITUTE(Invoer!$D25:$AM25,"&lt;",""),Invoer!$D25:$AM25),0)),0)</f>
        <v>0</v>
      </c>
      <c r="T28" s="123"/>
    </row>
    <row r="29" spans="2:20" s="119" customFormat="1" x14ac:dyDescent="0.15">
      <c r="B29" s="130" t="str">
        <f>IF(Invoer!B26&lt;&gt;"",Invoer!B26,"")</f>
        <v/>
      </c>
      <c r="C29" s="121" cm="1">
        <f t="array" ref="C29">IF(INDEX(InvoerTabel[MonsterType],ROW()-6)&lt;&gt;"biota", SUM(IFERROR(VLOOKUP(InvoerTabel[[#Headers],[TFA]:[8:2 diPAP]],Drinkwater!$C$6:$D$31,2,FALSE)*Invoer!$D26:$AM26,0)), 0)</f>
        <v>0</v>
      </c>
      <c r="D29" s="121" cm="1">
        <f t="array" ref="D29">IF(INDEX(InvoerTabel[MonsterType],ROW()-6)&lt;&gt;"biota",SUM(IFERROR(VLOOKUP(InvoerTabel[[#Headers],[TFA]:[8:2 diPAP]],Drinkwater!$C$6:$D$31,2,FALSE)*IF(ISNUMBER(FIND("&lt;",Invoer!$D26:$AM26)),SUBSTITUTE(Invoer!$D26:$AM26,"&lt;",""),Invoer!$D26:$AM26),0)),0)</f>
        <v>0</v>
      </c>
      <c r="E29" s="123"/>
      <c r="F29" s="121" cm="1">
        <f t="array" ref="F29">IF(INDEX(InvoerTabel[MonsterType],ROW()-6)&lt;&gt;"biota",SUM(IFERROR(VLOOKUP(InvoerTabel[[#Headers],[TFA]:[8:2 diPAP]],'Oppervlaktewater (bron drinkwat'!$C$6:$D$41,2,FALSE)*Invoer!$D26:$AM26,0)),0)</f>
        <v>0</v>
      </c>
      <c r="G29" s="121" cm="1">
        <f t="array" ref="G29">IF(INDEX(InvoerTabel[MonsterType],ROW()-6)&lt;&gt;"biota",SUM(IFERROR(VLOOKUP(InvoerTabel[[#Headers],[TFA]:[8:2 diPAP]],'Oppervlaktewater (bron drinkwat'!$C$6:$D$41,2,FALSE)*IF(ISNUMBER(FIND("&lt;",Invoer!$D26:$AM26)),SUBSTITUTE(Invoer!$D26:$AM26,"&lt;",""),Invoer!$D26:$AM26),0)),0)</f>
        <v>0</v>
      </c>
      <c r="H29" s="123"/>
      <c r="I29" s="121" cm="1">
        <f t="array" ref="I29">IF(INDEX(InvoerTabel[MonsterType],ROW()-6)&lt;&gt;"biota",SUM(IFERROR(VLOOKUP(InvoerTabel[[#Headers],[TFA]:[8:2 diPAP]],'Oppervlaktewater (visconsumptie'!$C$6:$E$41,3,FALSE)*VLOOKUP(InvoerTabel[[#Headers],[TFA]:[8:2 diPAP]],'Oppervlaktewater (visconsumptie'!$C$6:$E$41,2,FALSE)*Invoer!$D26:$AM26,0)),0)</f>
        <v>0</v>
      </c>
      <c r="J29" s="121" cm="1">
        <f t="array" ref="J29">IF(INDEX(InvoerTabel[MonsterType],ROW()-6)&lt;&gt;"biota",SUM(IFERROR(VLOOKUP(InvoerTabel[[#Headers],[TFA]:[8:2 diPAP]],'Oppervlaktewater (visconsumptie'!$C$6:$E$41,3,FALSE)*VLOOKUP(InvoerTabel[[#Headers],[TFA]:[8:2 diPAP]],'Oppervlaktewater (visconsumptie'!$C$6:$D$41,2,FALSE)*IF(ISNUMBER(FIND("&lt;",Invoer!$D26:$AM26)),SUBSTITUTE(Invoer!$D26:$AM26,"&lt;",""),Invoer!$D26:$AM26),0)),0)</f>
        <v>0</v>
      </c>
      <c r="K29" s="123"/>
      <c r="L29" s="121" cm="1">
        <f t="array" ref="L29">IF(INDEX(InvoerTabel[MonsterType],ROW()-6)&lt;&gt;"biota",SUM(IFERROR(VLOOKUP(InvoerTabel[[#Headers],[TFA]:[8:2 diPAP]],Zwemwater!$C$6:$D$31,2,FALSE)*Invoer!$D26:$AM26,0)),0)</f>
        <v>0</v>
      </c>
      <c r="M29" s="121" cm="1">
        <f t="array" ref="M29">IF(INDEX(InvoerTabel[MonsterType],ROW()-6)&lt;&gt;"biota",SUM(IFERROR(VLOOKUP(InvoerTabel[[#Headers],[TFA]:[8:2 diPAP]],Zwemwater!$C$6:$D$31,2,FALSE)*IF(ISNUMBER(FIND("&lt;",Invoer!$D26:$AM26)),SUBSTITUTE(Invoer!$D26:$AM26,"&lt;",""),Invoer!$D26:$AM26),0)),0)</f>
        <v>0</v>
      </c>
      <c r="N29" s="123"/>
      <c r="O29" s="121" cm="1">
        <f t="array" ref="O29">IF(INDEX(InvoerTabel[MonsterType],ROW()-6)&lt;&gt;"biota",SUM(IFERROR(VLOOKUP(InvoerTabel[[#Headers],[TFA]:[8:2 diPAP]],Irrigatiewater!$C$6:$D$41,2,FALSE)*Invoer!$D26:$AM26,0)),0)</f>
        <v>0</v>
      </c>
      <c r="P29" s="121" cm="1">
        <f t="array" ref="P29">IF(INDEX(InvoerTabel[MonsterType],ROW()-6)&lt;&gt;"biota",SUM(IFERROR(VLOOKUP(InvoerTabel[[#Headers],[TFA]:[8:2 diPAP]],Irrigatiewater!$C$6:$D$41,2,FALSE)*IF(ISNUMBER(FIND("&lt;",Invoer!$D26:$AM26)),SUBSTITUTE(Invoer!$D26:$AM26,"&lt;",""),Invoer!$D26:$AM26),0)),0)</f>
        <v>0</v>
      </c>
      <c r="Q29" s="123"/>
      <c r="R29" s="121" cm="1">
        <f t="array" ref="R29">IF(INDEX(InvoerTabel[MonsterType],ROW()-6)="biota", SUM(IFERROR(VLOOKUP(InvoerTabel[[#Headers],[TFA]:[8:2 diPAP]],Biota!$C$6:$D$31,2,FALSE)*Invoer!$D26:$AM26,0)), 0)</f>
        <v>0</v>
      </c>
      <c r="S29" s="121" cm="1">
        <f t="array" ref="S29">IF(INDEX(InvoerTabel[MonsterType],ROW()-6)="biota",SUM(IFERROR(VLOOKUP(InvoerTabel[[#Headers],[TFA]:[8:2 diPAP]],Biota!$C$6:$D$31,2,FALSE)*IF(ISNUMBER(FIND("&lt;",Invoer!$D26:$AM26)),SUBSTITUTE(Invoer!$D26:$AM26,"&lt;",""),Invoer!$D26:$AM26),0)),0)</f>
        <v>0</v>
      </c>
      <c r="T29" s="123"/>
    </row>
    <row r="30" spans="2:20" s="119" customFormat="1" x14ac:dyDescent="0.15">
      <c r="B30" s="130" t="str">
        <f>IF(Invoer!B27&lt;&gt;"",Invoer!B27,"")</f>
        <v/>
      </c>
      <c r="C30" s="121" cm="1">
        <f t="array" ref="C30">IF(INDEX(InvoerTabel[MonsterType],ROW()-6)&lt;&gt;"biota", SUM(IFERROR(VLOOKUP(InvoerTabel[[#Headers],[TFA]:[8:2 diPAP]],Drinkwater!$C$6:$D$31,2,FALSE)*Invoer!$D27:$AM27,0)), 0)</f>
        <v>0</v>
      </c>
      <c r="D30" s="121" cm="1">
        <f t="array" ref="D30">IF(INDEX(InvoerTabel[MonsterType],ROW()-6)&lt;&gt;"biota",SUM(IFERROR(VLOOKUP(InvoerTabel[[#Headers],[TFA]:[8:2 diPAP]],Drinkwater!$C$6:$D$31,2,FALSE)*IF(ISNUMBER(FIND("&lt;",Invoer!$D27:$AM27)),SUBSTITUTE(Invoer!$D27:$AM27,"&lt;",""),Invoer!$D27:$AM27),0)),0)</f>
        <v>0</v>
      </c>
      <c r="E30" s="123"/>
      <c r="F30" s="121" cm="1">
        <f t="array" ref="F30">IF(INDEX(InvoerTabel[MonsterType],ROW()-6)&lt;&gt;"biota",SUM(IFERROR(VLOOKUP(InvoerTabel[[#Headers],[TFA]:[8:2 diPAP]],'Oppervlaktewater (bron drinkwat'!$C$6:$D$41,2,FALSE)*Invoer!$D27:$AM27,0)),0)</f>
        <v>0</v>
      </c>
      <c r="G30" s="121" cm="1">
        <f t="array" ref="G30">IF(INDEX(InvoerTabel[MonsterType],ROW()-6)&lt;&gt;"biota",SUM(IFERROR(VLOOKUP(InvoerTabel[[#Headers],[TFA]:[8:2 diPAP]],'Oppervlaktewater (bron drinkwat'!$C$6:$D$41,2,FALSE)*IF(ISNUMBER(FIND("&lt;",Invoer!$D27:$AM27)),SUBSTITUTE(Invoer!$D27:$AM27,"&lt;",""),Invoer!$D27:$AM27),0)),0)</f>
        <v>0</v>
      </c>
      <c r="H30" s="123"/>
      <c r="I30" s="121" cm="1">
        <f t="array" ref="I30">IF(INDEX(InvoerTabel[MonsterType],ROW()-6)&lt;&gt;"biota",SUM(IFERROR(VLOOKUP(InvoerTabel[[#Headers],[TFA]:[8:2 diPAP]],'Oppervlaktewater (visconsumptie'!$C$6:$E$41,3,FALSE)*VLOOKUP(InvoerTabel[[#Headers],[TFA]:[8:2 diPAP]],'Oppervlaktewater (visconsumptie'!$C$6:$E$41,2,FALSE)*Invoer!$D27:$AM27,0)),0)</f>
        <v>0</v>
      </c>
      <c r="J30" s="121" cm="1">
        <f t="array" ref="J30">IF(INDEX(InvoerTabel[MonsterType],ROW()-6)&lt;&gt;"biota",SUM(IFERROR(VLOOKUP(InvoerTabel[[#Headers],[TFA]:[8:2 diPAP]],'Oppervlaktewater (visconsumptie'!$C$6:$E$41,3,FALSE)*VLOOKUP(InvoerTabel[[#Headers],[TFA]:[8:2 diPAP]],'Oppervlaktewater (visconsumptie'!$C$6:$D$41,2,FALSE)*IF(ISNUMBER(FIND("&lt;",Invoer!$D27:$AM27)),SUBSTITUTE(Invoer!$D27:$AM27,"&lt;",""),Invoer!$D27:$AM27),0)),0)</f>
        <v>0</v>
      </c>
      <c r="K30" s="123"/>
      <c r="L30" s="121" cm="1">
        <f t="array" ref="L30">IF(INDEX(InvoerTabel[MonsterType],ROW()-6)&lt;&gt;"biota",SUM(IFERROR(VLOOKUP(InvoerTabel[[#Headers],[TFA]:[8:2 diPAP]],Zwemwater!$C$6:$D$31,2,FALSE)*Invoer!$D27:$AM27,0)),0)</f>
        <v>0</v>
      </c>
      <c r="M30" s="121" cm="1">
        <f t="array" ref="M30">IF(INDEX(InvoerTabel[MonsterType],ROW()-6)&lt;&gt;"biota",SUM(IFERROR(VLOOKUP(InvoerTabel[[#Headers],[TFA]:[8:2 diPAP]],Zwemwater!$C$6:$D$31,2,FALSE)*IF(ISNUMBER(FIND("&lt;",Invoer!$D27:$AM27)),SUBSTITUTE(Invoer!$D27:$AM27,"&lt;",""),Invoer!$D27:$AM27),0)),0)</f>
        <v>0</v>
      </c>
      <c r="N30" s="123"/>
      <c r="O30" s="121" cm="1">
        <f t="array" ref="O30">IF(INDEX(InvoerTabel[MonsterType],ROW()-6)&lt;&gt;"biota",SUM(IFERROR(VLOOKUP(InvoerTabel[[#Headers],[TFA]:[8:2 diPAP]],Irrigatiewater!$C$6:$D$41,2,FALSE)*Invoer!$D27:$AM27,0)),0)</f>
        <v>0</v>
      </c>
      <c r="P30" s="121" cm="1">
        <f t="array" ref="P30">IF(INDEX(InvoerTabel[MonsterType],ROW()-6)&lt;&gt;"biota",SUM(IFERROR(VLOOKUP(InvoerTabel[[#Headers],[TFA]:[8:2 diPAP]],Irrigatiewater!$C$6:$D$41,2,FALSE)*IF(ISNUMBER(FIND("&lt;",Invoer!$D27:$AM27)),SUBSTITUTE(Invoer!$D27:$AM27,"&lt;",""),Invoer!$D27:$AM27),0)),0)</f>
        <v>0</v>
      </c>
      <c r="Q30" s="123"/>
      <c r="R30" s="121" cm="1">
        <f t="array" ref="R30">IF(INDEX(InvoerTabel[MonsterType],ROW()-6)="biota", SUM(IFERROR(VLOOKUP(InvoerTabel[[#Headers],[TFA]:[8:2 diPAP]],Biota!$C$6:$D$31,2,FALSE)*Invoer!$D27:$AM27,0)), 0)</f>
        <v>0</v>
      </c>
      <c r="S30" s="121" cm="1">
        <f t="array" ref="S30">IF(INDEX(InvoerTabel[MonsterType],ROW()-6)="biota",SUM(IFERROR(VLOOKUP(InvoerTabel[[#Headers],[TFA]:[8:2 diPAP]],Biota!$C$6:$D$31,2,FALSE)*IF(ISNUMBER(FIND("&lt;",Invoer!$D27:$AM27)),SUBSTITUTE(Invoer!$D27:$AM27,"&lt;",""),Invoer!$D27:$AM27),0)),0)</f>
        <v>0</v>
      </c>
      <c r="T30" s="123"/>
    </row>
    <row r="31" spans="2:20" s="119" customFormat="1" x14ac:dyDescent="0.15">
      <c r="B31" s="130" t="str">
        <f>IF(Invoer!B28&lt;&gt;"",Invoer!B28,"")</f>
        <v/>
      </c>
      <c r="C31" s="121" cm="1">
        <f t="array" ref="C31">IF(INDEX(InvoerTabel[MonsterType],ROW()-6)&lt;&gt;"biota", SUM(IFERROR(VLOOKUP(InvoerTabel[[#Headers],[TFA]:[8:2 diPAP]],Drinkwater!$C$6:$D$31,2,FALSE)*Invoer!$D28:$AM28,0)), 0)</f>
        <v>0</v>
      </c>
      <c r="D31" s="121" cm="1">
        <f t="array" ref="D31">IF(INDEX(InvoerTabel[MonsterType],ROW()-6)&lt;&gt;"biota",SUM(IFERROR(VLOOKUP(InvoerTabel[[#Headers],[TFA]:[8:2 diPAP]],Drinkwater!$C$6:$D$31,2,FALSE)*IF(ISNUMBER(FIND("&lt;",Invoer!$D28:$AM28)),SUBSTITUTE(Invoer!$D28:$AM28,"&lt;",""),Invoer!$D28:$AM28),0)),0)</f>
        <v>0</v>
      </c>
      <c r="E31" s="123"/>
      <c r="F31" s="121" cm="1">
        <f t="array" ref="F31">IF(INDEX(InvoerTabel[MonsterType],ROW()-6)&lt;&gt;"biota",SUM(IFERROR(VLOOKUP(InvoerTabel[[#Headers],[TFA]:[8:2 diPAP]],'Oppervlaktewater (bron drinkwat'!$C$6:$D$41,2,FALSE)*Invoer!$D28:$AM28,0)),0)</f>
        <v>0</v>
      </c>
      <c r="G31" s="121" cm="1">
        <f t="array" ref="G31">IF(INDEX(InvoerTabel[MonsterType],ROW()-6)&lt;&gt;"biota",SUM(IFERROR(VLOOKUP(InvoerTabel[[#Headers],[TFA]:[8:2 diPAP]],'Oppervlaktewater (bron drinkwat'!$C$6:$D$41,2,FALSE)*IF(ISNUMBER(FIND("&lt;",Invoer!$D28:$AM28)),SUBSTITUTE(Invoer!$D28:$AM28,"&lt;",""),Invoer!$D28:$AM28),0)),0)</f>
        <v>0</v>
      </c>
      <c r="H31" s="123"/>
      <c r="I31" s="121" cm="1">
        <f t="array" ref="I31">IF(INDEX(InvoerTabel[MonsterType],ROW()-6)&lt;&gt;"biota",SUM(IFERROR(VLOOKUP(InvoerTabel[[#Headers],[TFA]:[8:2 diPAP]],'Oppervlaktewater (visconsumptie'!$C$6:$E$41,3,FALSE)*VLOOKUP(InvoerTabel[[#Headers],[TFA]:[8:2 diPAP]],'Oppervlaktewater (visconsumptie'!$C$6:$E$41,2,FALSE)*Invoer!$D28:$AM28,0)),0)</f>
        <v>0</v>
      </c>
      <c r="J31" s="121" cm="1">
        <f t="array" ref="J31">IF(INDEX(InvoerTabel[MonsterType],ROW()-6)&lt;&gt;"biota",SUM(IFERROR(VLOOKUP(InvoerTabel[[#Headers],[TFA]:[8:2 diPAP]],'Oppervlaktewater (visconsumptie'!$C$6:$E$41,3,FALSE)*VLOOKUP(InvoerTabel[[#Headers],[TFA]:[8:2 diPAP]],'Oppervlaktewater (visconsumptie'!$C$6:$D$41,2,FALSE)*IF(ISNUMBER(FIND("&lt;",Invoer!$D28:$AM28)),SUBSTITUTE(Invoer!$D28:$AM28,"&lt;",""),Invoer!$D28:$AM28),0)),0)</f>
        <v>0</v>
      </c>
      <c r="K31" s="123"/>
      <c r="L31" s="121" cm="1">
        <f t="array" ref="L31">IF(INDEX(InvoerTabel[MonsterType],ROW()-6)&lt;&gt;"biota",SUM(IFERROR(VLOOKUP(InvoerTabel[[#Headers],[TFA]:[8:2 diPAP]],Zwemwater!$C$6:$D$31,2,FALSE)*Invoer!$D28:$AM28,0)),0)</f>
        <v>0</v>
      </c>
      <c r="M31" s="121" cm="1">
        <f t="array" ref="M31">IF(INDEX(InvoerTabel[MonsterType],ROW()-6)&lt;&gt;"biota",SUM(IFERROR(VLOOKUP(InvoerTabel[[#Headers],[TFA]:[8:2 diPAP]],Zwemwater!$C$6:$D$31,2,FALSE)*IF(ISNUMBER(FIND("&lt;",Invoer!$D28:$AM28)),SUBSTITUTE(Invoer!$D28:$AM28,"&lt;",""),Invoer!$D28:$AM28),0)),0)</f>
        <v>0</v>
      </c>
      <c r="N31" s="123"/>
      <c r="O31" s="121" cm="1">
        <f t="array" ref="O31">IF(INDEX(InvoerTabel[MonsterType],ROW()-6)&lt;&gt;"biota",SUM(IFERROR(VLOOKUP(InvoerTabel[[#Headers],[TFA]:[8:2 diPAP]],Irrigatiewater!$C$6:$D$41,2,FALSE)*Invoer!$D28:$AM28,0)),0)</f>
        <v>0</v>
      </c>
      <c r="P31" s="121" cm="1">
        <f t="array" ref="P31">IF(INDEX(InvoerTabel[MonsterType],ROW()-6)&lt;&gt;"biota",SUM(IFERROR(VLOOKUP(InvoerTabel[[#Headers],[TFA]:[8:2 diPAP]],Irrigatiewater!$C$6:$D$41,2,FALSE)*IF(ISNUMBER(FIND("&lt;",Invoer!$D28:$AM28)),SUBSTITUTE(Invoer!$D28:$AM28,"&lt;",""),Invoer!$D28:$AM28),0)),0)</f>
        <v>0</v>
      </c>
      <c r="Q31" s="123"/>
      <c r="R31" s="121" cm="1">
        <f t="array" ref="R31">IF(INDEX(InvoerTabel[MonsterType],ROW()-6)="biota", SUM(IFERROR(VLOOKUP(InvoerTabel[[#Headers],[TFA]:[8:2 diPAP]],Biota!$C$6:$D$31,2,FALSE)*Invoer!$D28:$AM28,0)), 0)</f>
        <v>0</v>
      </c>
      <c r="S31" s="121" cm="1">
        <f t="array" ref="S31">IF(INDEX(InvoerTabel[MonsterType],ROW()-6)="biota",SUM(IFERROR(VLOOKUP(InvoerTabel[[#Headers],[TFA]:[8:2 diPAP]],Biota!$C$6:$D$31,2,FALSE)*IF(ISNUMBER(FIND("&lt;",Invoer!$D28:$AM28)),SUBSTITUTE(Invoer!$D28:$AM28,"&lt;",""),Invoer!$D28:$AM28),0)),0)</f>
        <v>0</v>
      </c>
      <c r="T31" s="123"/>
    </row>
    <row r="32" spans="2:20" s="119" customFormat="1" x14ac:dyDescent="0.15">
      <c r="B32" s="130" t="str">
        <f>IF(Invoer!B29&lt;&gt;"",Invoer!B29,"")</f>
        <v/>
      </c>
      <c r="C32" s="121" cm="1">
        <f t="array" ref="C32">IF(INDEX(InvoerTabel[MonsterType],ROW()-6)&lt;&gt;"biota", SUM(IFERROR(VLOOKUP(InvoerTabel[[#Headers],[TFA]:[8:2 diPAP]],Drinkwater!$C$6:$D$31,2,FALSE)*Invoer!$D29:$AM29,0)), 0)</f>
        <v>0</v>
      </c>
      <c r="D32" s="121" cm="1">
        <f t="array" ref="D32">IF(INDEX(InvoerTabel[MonsterType],ROW()-6)&lt;&gt;"biota",SUM(IFERROR(VLOOKUP(InvoerTabel[[#Headers],[TFA]:[8:2 diPAP]],Drinkwater!$C$6:$D$31,2,FALSE)*IF(ISNUMBER(FIND("&lt;",Invoer!$D29:$AM29)),SUBSTITUTE(Invoer!$D29:$AM29,"&lt;",""),Invoer!$D29:$AM29),0)),0)</f>
        <v>0</v>
      </c>
      <c r="E32" s="123"/>
      <c r="F32" s="121" cm="1">
        <f t="array" ref="F32">IF(INDEX(InvoerTabel[MonsterType],ROW()-6)&lt;&gt;"biota",SUM(IFERROR(VLOOKUP(InvoerTabel[[#Headers],[TFA]:[8:2 diPAP]],'Oppervlaktewater (bron drinkwat'!$C$6:$D$41,2,FALSE)*Invoer!$D29:$AM29,0)),0)</f>
        <v>0</v>
      </c>
      <c r="G32" s="121" cm="1">
        <f t="array" ref="G32">IF(INDEX(InvoerTabel[MonsterType],ROW()-6)&lt;&gt;"biota",SUM(IFERROR(VLOOKUP(InvoerTabel[[#Headers],[TFA]:[8:2 diPAP]],'Oppervlaktewater (bron drinkwat'!$C$6:$D$41,2,FALSE)*IF(ISNUMBER(FIND("&lt;",Invoer!$D29:$AM29)),SUBSTITUTE(Invoer!$D29:$AM29,"&lt;",""),Invoer!$D29:$AM29),0)),0)</f>
        <v>0</v>
      </c>
      <c r="H32" s="123"/>
      <c r="I32" s="121" cm="1">
        <f t="array" ref="I32">IF(INDEX(InvoerTabel[MonsterType],ROW()-6)&lt;&gt;"biota",SUM(IFERROR(VLOOKUP(InvoerTabel[[#Headers],[TFA]:[8:2 diPAP]],'Oppervlaktewater (visconsumptie'!$C$6:$E$41,3,FALSE)*VLOOKUP(InvoerTabel[[#Headers],[TFA]:[8:2 diPAP]],'Oppervlaktewater (visconsumptie'!$C$6:$E$41,2,FALSE)*Invoer!$D29:$AM29,0)),0)</f>
        <v>0</v>
      </c>
      <c r="J32" s="121" cm="1">
        <f t="array" ref="J32">IF(INDEX(InvoerTabel[MonsterType],ROW()-6)&lt;&gt;"biota",SUM(IFERROR(VLOOKUP(InvoerTabel[[#Headers],[TFA]:[8:2 diPAP]],'Oppervlaktewater (visconsumptie'!$C$6:$E$41,3,FALSE)*VLOOKUP(InvoerTabel[[#Headers],[TFA]:[8:2 diPAP]],'Oppervlaktewater (visconsumptie'!$C$6:$D$41,2,FALSE)*IF(ISNUMBER(FIND("&lt;",Invoer!$D29:$AM29)),SUBSTITUTE(Invoer!$D29:$AM29,"&lt;",""),Invoer!$D29:$AM29),0)),0)</f>
        <v>0</v>
      </c>
      <c r="K32" s="123"/>
      <c r="L32" s="121" cm="1">
        <f t="array" ref="L32">IF(INDEX(InvoerTabel[MonsterType],ROW()-6)&lt;&gt;"biota",SUM(IFERROR(VLOOKUP(InvoerTabel[[#Headers],[TFA]:[8:2 diPAP]],Zwemwater!$C$6:$D$31,2,FALSE)*Invoer!$D29:$AM29,0)),0)</f>
        <v>0</v>
      </c>
      <c r="M32" s="121" cm="1">
        <f t="array" ref="M32">IF(INDEX(InvoerTabel[MonsterType],ROW()-6)&lt;&gt;"biota",SUM(IFERROR(VLOOKUP(InvoerTabel[[#Headers],[TFA]:[8:2 diPAP]],Zwemwater!$C$6:$D$31,2,FALSE)*IF(ISNUMBER(FIND("&lt;",Invoer!$D29:$AM29)),SUBSTITUTE(Invoer!$D29:$AM29,"&lt;",""),Invoer!$D29:$AM29),0)),0)</f>
        <v>0</v>
      </c>
      <c r="N32" s="123"/>
      <c r="O32" s="121" cm="1">
        <f t="array" ref="O32">IF(INDEX(InvoerTabel[MonsterType],ROW()-6)&lt;&gt;"biota",SUM(IFERROR(VLOOKUP(InvoerTabel[[#Headers],[TFA]:[8:2 diPAP]],Irrigatiewater!$C$6:$D$41,2,FALSE)*Invoer!$D29:$AM29,0)),0)</f>
        <v>0</v>
      </c>
      <c r="P32" s="121" cm="1">
        <f t="array" ref="P32">IF(INDEX(InvoerTabel[MonsterType],ROW()-6)&lt;&gt;"biota",SUM(IFERROR(VLOOKUP(InvoerTabel[[#Headers],[TFA]:[8:2 diPAP]],Irrigatiewater!$C$6:$D$41,2,FALSE)*IF(ISNUMBER(FIND("&lt;",Invoer!$D29:$AM29)),SUBSTITUTE(Invoer!$D29:$AM29,"&lt;",""),Invoer!$D29:$AM29),0)),0)</f>
        <v>0</v>
      </c>
      <c r="Q32" s="123"/>
      <c r="R32" s="121" cm="1">
        <f t="array" ref="R32">IF(INDEX(InvoerTabel[MonsterType],ROW()-6)="biota", SUM(IFERROR(VLOOKUP(InvoerTabel[[#Headers],[TFA]:[8:2 diPAP]],Biota!$C$6:$D$31,2,FALSE)*Invoer!$D29:$AM29,0)), 0)</f>
        <v>0</v>
      </c>
      <c r="S32" s="121" cm="1">
        <f t="array" ref="S32">IF(INDEX(InvoerTabel[MonsterType],ROW()-6)="biota",SUM(IFERROR(VLOOKUP(InvoerTabel[[#Headers],[TFA]:[8:2 diPAP]],Biota!$C$6:$D$31,2,FALSE)*IF(ISNUMBER(FIND("&lt;",Invoer!$D29:$AM29)),SUBSTITUTE(Invoer!$D29:$AM29,"&lt;",""),Invoer!$D29:$AM29),0)),0)</f>
        <v>0</v>
      </c>
      <c r="T32" s="123"/>
    </row>
    <row r="33" spans="2:20" s="119" customFormat="1" x14ac:dyDescent="0.15">
      <c r="B33" s="130" t="str">
        <f>IF(Invoer!B30&lt;&gt;"",Invoer!B30,"")</f>
        <v/>
      </c>
      <c r="C33" s="121" cm="1">
        <f t="array" ref="C33">IF(INDEX(InvoerTabel[MonsterType],ROW()-6)&lt;&gt;"biota", SUM(IFERROR(VLOOKUP(InvoerTabel[[#Headers],[TFA]:[8:2 diPAP]],Drinkwater!$C$6:$D$31,2,FALSE)*Invoer!$D30:$AM30,0)), 0)</f>
        <v>0</v>
      </c>
      <c r="D33" s="121" cm="1">
        <f t="array" ref="D33">IF(INDEX(InvoerTabel[MonsterType],ROW()-6)&lt;&gt;"biota",SUM(IFERROR(VLOOKUP(InvoerTabel[[#Headers],[TFA]:[8:2 diPAP]],Drinkwater!$C$6:$D$31,2,FALSE)*IF(ISNUMBER(FIND("&lt;",Invoer!$D30:$AM30)),SUBSTITUTE(Invoer!$D30:$AM30,"&lt;",""),Invoer!$D30:$AM30),0)),0)</f>
        <v>0</v>
      </c>
      <c r="E33" s="123"/>
      <c r="F33" s="121" cm="1">
        <f t="array" ref="F33">IF(INDEX(InvoerTabel[MonsterType],ROW()-6)&lt;&gt;"biota",SUM(IFERROR(VLOOKUP(InvoerTabel[[#Headers],[TFA]:[8:2 diPAP]],'Oppervlaktewater (bron drinkwat'!$C$6:$D$41,2,FALSE)*Invoer!$D30:$AM30,0)),0)</f>
        <v>0</v>
      </c>
      <c r="G33" s="121" cm="1">
        <f t="array" ref="G33">IF(INDEX(InvoerTabel[MonsterType],ROW()-6)&lt;&gt;"biota",SUM(IFERROR(VLOOKUP(InvoerTabel[[#Headers],[TFA]:[8:2 diPAP]],'Oppervlaktewater (bron drinkwat'!$C$6:$D$41,2,FALSE)*IF(ISNUMBER(FIND("&lt;",Invoer!$D30:$AM30)),SUBSTITUTE(Invoer!$D30:$AM30,"&lt;",""),Invoer!$D30:$AM30),0)),0)</f>
        <v>0</v>
      </c>
      <c r="H33" s="123"/>
      <c r="I33" s="121" cm="1">
        <f t="array" ref="I33">IF(INDEX(InvoerTabel[MonsterType],ROW()-6)&lt;&gt;"biota",SUM(IFERROR(VLOOKUP(InvoerTabel[[#Headers],[TFA]:[8:2 diPAP]],'Oppervlaktewater (visconsumptie'!$C$6:$E$41,3,FALSE)*VLOOKUP(InvoerTabel[[#Headers],[TFA]:[8:2 diPAP]],'Oppervlaktewater (visconsumptie'!$C$6:$E$41,2,FALSE)*Invoer!$D30:$AM30,0)),0)</f>
        <v>0</v>
      </c>
      <c r="J33" s="121" cm="1">
        <f t="array" ref="J33">IF(INDEX(InvoerTabel[MonsterType],ROW()-6)&lt;&gt;"biota",SUM(IFERROR(VLOOKUP(InvoerTabel[[#Headers],[TFA]:[8:2 diPAP]],'Oppervlaktewater (visconsumptie'!$C$6:$E$41,3,FALSE)*VLOOKUP(InvoerTabel[[#Headers],[TFA]:[8:2 diPAP]],'Oppervlaktewater (visconsumptie'!$C$6:$D$41,2,FALSE)*IF(ISNUMBER(FIND("&lt;",Invoer!$D30:$AM30)),SUBSTITUTE(Invoer!$D30:$AM30,"&lt;",""),Invoer!$D30:$AM30),0)),0)</f>
        <v>0</v>
      </c>
      <c r="K33" s="123"/>
      <c r="L33" s="121" cm="1">
        <f t="array" ref="L33">IF(INDEX(InvoerTabel[MonsterType],ROW()-6)&lt;&gt;"biota",SUM(IFERROR(VLOOKUP(InvoerTabel[[#Headers],[TFA]:[8:2 diPAP]],Zwemwater!$C$6:$D$31,2,FALSE)*Invoer!$D30:$AM30,0)),0)</f>
        <v>0</v>
      </c>
      <c r="M33" s="121" cm="1">
        <f t="array" ref="M33">IF(INDEX(InvoerTabel[MonsterType],ROW()-6)&lt;&gt;"biota",SUM(IFERROR(VLOOKUP(InvoerTabel[[#Headers],[TFA]:[8:2 diPAP]],Zwemwater!$C$6:$D$31,2,FALSE)*IF(ISNUMBER(FIND("&lt;",Invoer!$D30:$AM30)),SUBSTITUTE(Invoer!$D30:$AM30,"&lt;",""),Invoer!$D30:$AM30),0)),0)</f>
        <v>0</v>
      </c>
      <c r="N33" s="123"/>
      <c r="O33" s="121" cm="1">
        <f t="array" ref="O33">IF(INDEX(InvoerTabel[MonsterType],ROW()-6)&lt;&gt;"biota",SUM(IFERROR(VLOOKUP(InvoerTabel[[#Headers],[TFA]:[8:2 diPAP]],Irrigatiewater!$C$6:$D$41,2,FALSE)*Invoer!$D30:$AM30,0)),0)</f>
        <v>0</v>
      </c>
      <c r="P33" s="121" cm="1">
        <f t="array" ref="P33">IF(INDEX(InvoerTabel[MonsterType],ROW()-6)&lt;&gt;"biota",SUM(IFERROR(VLOOKUP(InvoerTabel[[#Headers],[TFA]:[8:2 diPAP]],Irrigatiewater!$C$6:$D$41,2,FALSE)*IF(ISNUMBER(FIND("&lt;",Invoer!$D30:$AM30)),SUBSTITUTE(Invoer!$D30:$AM30,"&lt;",""),Invoer!$D30:$AM30),0)),0)</f>
        <v>0</v>
      </c>
      <c r="Q33" s="123"/>
      <c r="R33" s="121" cm="1">
        <f t="array" ref="R33">IF(INDEX(InvoerTabel[MonsterType],ROW()-6)="biota", SUM(IFERROR(VLOOKUP(InvoerTabel[[#Headers],[TFA]:[8:2 diPAP]],Biota!$C$6:$D$31,2,FALSE)*Invoer!$D30:$AM30,0)), 0)</f>
        <v>0</v>
      </c>
      <c r="S33" s="121" cm="1">
        <f t="array" ref="S33">IF(INDEX(InvoerTabel[MonsterType],ROW()-6)="biota",SUM(IFERROR(VLOOKUP(InvoerTabel[[#Headers],[TFA]:[8:2 diPAP]],Biota!$C$6:$D$31,2,FALSE)*IF(ISNUMBER(FIND("&lt;",Invoer!$D30:$AM30)),SUBSTITUTE(Invoer!$D30:$AM30,"&lt;",""),Invoer!$D30:$AM30),0)),0)</f>
        <v>0</v>
      </c>
      <c r="T33" s="123"/>
    </row>
    <row r="34" spans="2:20" s="119" customFormat="1" x14ac:dyDescent="0.15">
      <c r="B34" s="130" t="str">
        <f>IF(Invoer!B31&lt;&gt;"",Invoer!B31,"")</f>
        <v/>
      </c>
      <c r="C34" s="121" cm="1">
        <f t="array" ref="C34">IF(INDEX(InvoerTabel[MonsterType],ROW()-6)&lt;&gt;"biota", SUM(IFERROR(VLOOKUP(InvoerTabel[[#Headers],[TFA]:[8:2 diPAP]],Drinkwater!$C$6:$D$31,2,FALSE)*Invoer!$D31:$AM31,0)), 0)</f>
        <v>0</v>
      </c>
      <c r="D34" s="121" cm="1">
        <f t="array" ref="D34">IF(INDEX(InvoerTabel[MonsterType],ROW()-6)&lt;&gt;"biota",SUM(IFERROR(VLOOKUP(InvoerTabel[[#Headers],[TFA]:[8:2 diPAP]],Drinkwater!$C$6:$D$31,2,FALSE)*IF(ISNUMBER(FIND("&lt;",Invoer!$D31:$AM31)),SUBSTITUTE(Invoer!$D31:$AM31,"&lt;",""),Invoer!$D31:$AM31),0)),0)</f>
        <v>0</v>
      </c>
      <c r="E34" s="123"/>
      <c r="F34" s="121" cm="1">
        <f t="array" ref="F34">IF(INDEX(InvoerTabel[MonsterType],ROW()-6)&lt;&gt;"biota",SUM(IFERROR(VLOOKUP(InvoerTabel[[#Headers],[TFA]:[8:2 diPAP]],'Oppervlaktewater (bron drinkwat'!$C$6:$D$41,2,FALSE)*Invoer!$D31:$AM31,0)),0)</f>
        <v>0</v>
      </c>
      <c r="G34" s="121" cm="1">
        <f t="array" ref="G34">IF(INDEX(InvoerTabel[MonsterType],ROW()-6)&lt;&gt;"biota",SUM(IFERROR(VLOOKUP(InvoerTabel[[#Headers],[TFA]:[8:2 diPAP]],'Oppervlaktewater (bron drinkwat'!$C$6:$D$41,2,FALSE)*IF(ISNUMBER(FIND("&lt;",Invoer!$D31:$AM31)),SUBSTITUTE(Invoer!$D31:$AM31,"&lt;",""),Invoer!$D31:$AM31),0)),0)</f>
        <v>0</v>
      </c>
      <c r="H34" s="123"/>
      <c r="I34" s="121" cm="1">
        <f t="array" ref="I34">IF(INDEX(InvoerTabel[MonsterType],ROW()-6)&lt;&gt;"biota",SUM(IFERROR(VLOOKUP(InvoerTabel[[#Headers],[TFA]:[8:2 diPAP]],'Oppervlaktewater (visconsumptie'!$C$6:$E$41,3,FALSE)*VLOOKUP(InvoerTabel[[#Headers],[TFA]:[8:2 diPAP]],'Oppervlaktewater (visconsumptie'!$C$6:$E$41,2,FALSE)*Invoer!$D31:$AM31,0)),0)</f>
        <v>0</v>
      </c>
      <c r="J34" s="121" cm="1">
        <f t="array" ref="J34">IF(INDEX(InvoerTabel[MonsterType],ROW()-6)&lt;&gt;"biota",SUM(IFERROR(VLOOKUP(InvoerTabel[[#Headers],[TFA]:[8:2 diPAP]],'Oppervlaktewater (visconsumptie'!$C$6:$E$41,3,FALSE)*VLOOKUP(InvoerTabel[[#Headers],[TFA]:[8:2 diPAP]],'Oppervlaktewater (visconsumptie'!$C$6:$D$41,2,FALSE)*IF(ISNUMBER(FIND("&lt;",Invoer!$D31:$AM31)),SUBSTITUTE(Invoer!$D31:$AM31,"&lt;",""),Invoer!$D31:$AM31),0)),0)</f>
        <v>0</v>
      </c>
      <c r="K34" s="123"/>
      <c r="L34" s="121" cm="1">
        <f t="array" ref="L34">IF(INDEX(InvoerTabel[MonsterType],ROW()-6)&lt;&gt;"biota",SUM(IFERROR(VLOOKUP(InvoerTabel[[#Headers],[TFA]:[8:2 diPAP]],Zwemwater!$C$6:$D$31,2,FALSE)*Invoer!$D31:$AM31,0)),0)</f>
        <v>0</v>
      </c>
      <c r="M34" s="121" cm="1">
        <f t="array" ref="M34">IF(INDEX(InvoerTabel[MonsterType],ROW()-6)&lt;&gt;"biota",SUM(IFERROR(VLOOKUP(InvoerTabel[[#Headers],[TFA]:[8:2 diPAP]],Zwemwater!$C$6:$D$31,2,FALSE)*IF(ISNUMBER(FIND("&lt;",Invoer!$D31:$AM31)),SUBSTITUTE(Invoer!$D31:$AM31,"&lt;",""),Invoer!$D31:$AM31),0)),0)</f>
        <v>0</v>
      </c>
      <c r="N34" s="123"/>
      <c r="O34" s="121" cm="1">
        <f t="array" ref="O34">IF(INDEX(InvoerTabel[MonsterType],ROW()-6)&lt;&gt;"biota",SUM(IFERROR(VLOOKUP(InvoerTabel[[#Headers],[TFA]:[8:2 diPAP]],Irrigatiewater!$C$6:$D$41,2,FALSE)*Invoer!$D31:$AM31,0)),0)</f>
        <v>0</v>
      </c>
      <c r="P34" s="121" cm="1">
        <f t="array" ref="P34">IF(INDEX(InvoerTabel[MonsterType],ROW()-6)&lt;&gt;"biota",SUM(IFERROR(VLOOKUP(InvoerTabel[[#Headers],[TFA]:[8:2 diPAP]],Irrigatiewater!$C$6:$D$41,2,FALSE)*IF(ISNUMBER(FIND("&lt;",Invoer!$D31:$AM31)),SUBSTITUTE(Invoer!$D31:$AM31,"&lt;",""),Invoer!$D31:$AM31),0)),0)</f>
        <v>0</v>
      </c>
      <c r="Q34" s="123"/>
      <c r="R34" s="121" cm="1">
        <f t="array" ref="R34">IF(INDEX(InvoerTabel[MonsterType],ROW()-6)="biota", SUM(IFERROR(VLOOKUP(InvoerTabel[[#Headers],[TFA]:[8:2 diPAP]],Biota!$C$6:$D$31,2,FALSE)*Invoer!$D31:$AM31,0)), 0)</f>
        <v>0</v>
      </c>
      <c r="S34" s="121" cm="1">
        <f t="array" ref="S34">IF(INDEX(InvoerTabel[MonsterType],ROW()-6)="biota",SUM(IFERROR(VLOOKUP(InvoerTabel[[#Headers],[TFA]:[8:2 diPAP]],Biota!$C$6:$D$31,2,FALSE)*IF(ISNUMBER(FIND("&lt;",Invoer!$D31:$AM31)),SUBSTITUTE(Invoer!$D31:$AM31,"&lt;",""),Invoer!$D31:$AM31),0)),0)</f>
        <v>0</v>
      </c>
      <c r="T34" s="123"/>
    </row>
    <row r="35" spans="2:20" s="119" customFormat="1" x14ac:dyDescent="0.15">
      <c r="B35" s="130" t="str">
        <f>IF(Invoer!B32&lt;&gt;"",Invoer!B32,"")</f>
        <v/>
      </c>
      <c r="C35" s="121" cm="1">
        <f t="array" ref="C35">IF(INDEX(InvoerTabel[MonsterType],ROW()-6)&lt;&gt;"biota", SUM(IFERROR(VLOOKUP(InvoerTabel[[#Headers],[TFA]:[8:2 diPAP]],Drinkwater!$C$6:$D$31,2,FALSE)*Invoer!$D32:$AM32,0)), 0)</f>
        <v>0</v>
      </c>
      <c r="D35" s="121" cm="1">
        <f t="array" ref="D35">IF(INDEX(InvoerTabel[MonsterType],ROW()-6)&lt;&gt;"biota",SUM(IFERROR(VLOOKUP(InvoerTabel[[#Headers],[TFA]:[8:2 diPAP]],Drinkwater!$C$6:$D$31,2,FALSE)*IF(ISNUMBER(FIND("&lt;",Invoer!$D32:$AM32)),SUBSTITUTE(Invoer!$D32:$AM32,"&lt;",""),Invoer!$D32:$AM32),0)),0)</f>
        <v>0</v>
      </c>
      <c r="E35" s="123"/>
      <c r="F35" s="121" cm="1">
        <f t="array" ref="F35">IF(INDEX(InvoerTabel[MonsterType],ROW()-6)&lt;&gt;"biota",SUM(IFERROR(VLOOKUP(InvoerTabel[[#Headers],[TFA]:[8:2 diPAP]],'Oppervlaktewater (bron drinkwat'!$C$6:$D$41,2,FALSE)*Invoer!$D32:$AM32,0)),0)</f>
        <v>0</v>
      </c>
      <c r="G35" s="121" cm="1">
        <f t="array" ref="G35">IF(INDEX(InvoerTabel[MonsterType],ROW()-6)&lt;&gt;"biota",SUM(IFERROR(VLOOKUP(InvoerTabel[[#Headers],[TFA]:[8:2 diPAP]],'Oppervlaktewater (bron drinkwat'!$C$6:$D$41,2,FALSE)*IF(ISNUMBER(FIND("&lt;",Invoer!$D32:$AM32)),SUBSTITUTE(Invoer!$D32:$AM32,"&lt;",""),Invoer!$D32:$AM32),0)),0)</f>
        <v>0</v>
      </c>
      <c r="H35" s="123"/>
      <c r="I35" s="121" cm="1">
        <f t="array" ref="I35">IF(INDEX(InvoerTabel[MonsterType],ROW()-6)&lt;&gt;"biota",SUM(IFERROR(VLOOKUP(InvoerTabel[[#Headers],[TFA]:[8:2 diPAP]],'Oppervlaktewater (visconsumptie'!$C$6:$E$41,3,FALSE)*VLOOKUP(InvoerTabel[[#Headers],[TFA]:[8:2 diPAP]],'Oppervlaktewater (visconsumptie'!$C$6:$E$41,2,FALSE)*Invoer!$D32:$AM32,0)),0)</f>
        <v>0</v>
      </c>
      <c r="J35" s="121" cm="1">
        <f t="array" ref="J35">IF(INDEX(InvoerTabel[MonsterType],ROW()-6)&lt;&gt;"biota",SUM(IFERROR(VLOOKUP(InvoerTabel[[#Headers],[TFA]:[8:2 diPAP]],'Oppervlaktewater (visconsumptie'!$C$6:$E$41,3,FALSE)*VLOOKUP(InvoerTabel[[#Headers],[TFA]:[8:2 diPAP]],'Oppervlaktewater (visconsumptie'!$C$6:$D$41,2,FALSE)*IF(ISNUMBER(FIND("&lt;",Invoer!$D32:$AM32)),SUBSTITUTE(Invoer!$D32:$AM32,"&lt;",""),Invoer!$D32:$AM32),0)),0)</f>
        <v>0</v>
      </c>
      <c r="K35" s="123"/>
      <c r="L35" s="121" cm="1">
        <f t="array" ref="L35">IF(INDEX(InvoerTabel[MonsterType],ROW()-6)&lt;&gt;"biota",SUM(IFERROR(VLOOKUP(InvoerTabel[[#Headers],[TFA]:[8:2 diPAP]],Zwemwater!$C$6:$D$31,2,FALSE)*Invoer!$D32:$AM32,0)),0)</f>
        <v>0</v>
      </c>
      <c r="M35" s="121" cm="1">
        <f t="array" ref="M35">IF(INDEX(InvoerTabel[MonsterType],ROW()-6)&lt;&gt;"biota",SUM(IFERROR(VLOOKUP(InvoerTabel[[#Headers],[TFA]:[8:2 diPAP]],Zwemwater!$C$6:$D$31,2,FALSE)*IF(ISNUMBER(FIND("&lt;",Invoer!$D32:$AM32)),SUBSTITUTE(Invoer!$D32:$AM32,"&lt;",""),Invoer!$D32:$AM32),0)),0)</f>
        <v>0</v>
      </c>
      <c r="N35" s="123"/>
      <c r="O35" s="121" cm="1">
        <f t="array" ref="O35">IF(INDEX(InvoerTabel[MonsterType],ROW()-6)&lt;&gt;"biota",SUM(IFERROR(VLOOKUP(InvoerTabel[[#Headers],[TFA]:[8:2 diPAP]],Irrigatiewater!$C$6:$D$41,2,FALSE)*Invoer!$D32:$AM32,0)),0)</f>
        <v>0</v>
      </c>
      <c r="P35" s="121" cm="1">
        <f t="array" ref="P35">IF(INDEX(InvoerTabel[MonsterType],ROW()-6)&lt;&gt;"biota",SUM(IFERROR(VLOOKUP(InvoerTabel[[#Headers],[TFA]:[8:2 diPAP]],Irrigatiewater!$C$6:$D$41,2,FALSE)*IF(ISNUMBER(FIND("&lt;",Invoer!$D32:$AM32)),SUBSTITUTE(Invoer!$D32:$AM32,"&lt;",""),Invoer!$D32:$AM32),0)),0)</f>
        <v>0</v>
      </c>
      <c r="Q35" s="123"/>
      <c r="R35" s="121" cm="1">
        <f t="array" ref="R35">IF(INDEX(InvoerTabel[MonsterType],ROW()-6)="biota", SUM(IFERROR(VLOOKUP(InvoerTabel[[#Headers],[TFA]:[8:2 diPAP]],Biota!$C$6:$D$31,2,FALSE)*Invoer!$D32:$AM32,0)), 0)</f>
        <v>0</v>
      </c>
      <c r="S35" s="121" cm="1">
        <f t="array" ref="S35">IF(INDEX(InvoerTabel[MonsterType],ROW()-6)="biota",SUM(IFERROR(VLOOKUP(InvoerTabel[[#Headers],[TFA]:[8:2 diPAP]],Biota!$C$6:$D$31,2,FALSE)*IF(ISNUMBER(FIND("&lt;",Invoer!$D32:$AM32)),SUBSTITUTE(Invoer!$D32:$AM32,"&lt;",""),Invoer!$D32:$AM32),0)),0)</f>
        <v>0</v>
      </c>
      <c r="T35" s="123"/>
    </row>
    <row r="36" spans="2:20" s="119" customFormat="1" x14ac:dyDescent="0.15">
      <c r="B36" s="130" t="str">
        <f>IF(Invoer!B33&lt;&gt;"",Invoer!B33,"")</f>
        <v/>
      </c>
      <c r="C36" s="121" cm="1">
        <f t="array" ref="C36">IF(INDEX(InvoerTabel[MonsterType],ROW()-6)&lt;&gt;"biota", SUM(IFERROR(VLOOKUP(InvoerTabel[[#Headers],[TFA]:[8:2 diPAP]],Drinkwater!$C$6:$D$31,2,FALSE)*Invoer!$D33:$AM33,0)), 0)</f>
        <v>0</v>
      </c>
      <c r="D36" s="121" cm="1">
        <f t="array" ref="D36">IF(INDEX(InvoerTabel[MonsterType],ROW()-6)&lt;&gt;"biota",SUM(IFERROR(VLOOKUP(InvoerTabel[[#Headers],[TFA]:[8:2 diPAP]],Drinkwater!$C$6:$D$31,2,FALSE)*IF(ISNUMBER(FIND("&lt;",Invoer!$D33:$AM33)),SUBSTITUTE(Invoer!$D33:$AM33,"&lt;",""),Invoer!$D33:$AM33),0)),0)</f>
        <v>0</v>
      </c>
      <c r="E36" s="123"/>
      <c r="F36" s="121" cm="1">
        <f t="array" ref="F36">IF(INDEX(InvoerTabel[MonsterType],ROW()-6)&lt;&gt;"biota",SUM(IFERROR(VLOOKUP(InvoerTabel[[#Headers],[TFA]:[8:2 diPAP]],'Oppervlaktewater (bron drinkwat'!$C$6:$D$41,2,FALSE)*Invoer!$D33:$AM33,0)),0)</f>
        <v>0</v>
      </c>
      <c r="G36" s="121" cm="1">
        <f t="array" ref="G36">IF(INDEX(InvoerTabel[MonsterType],ROW()-6)&lt;&gt;"biota",SUM(IFERROR(VLOOKUP(InvoerTabel[[#Headers],[TFA]:[8:2 diPAP]],'Oppervlaktewater (bron drinkwat'!$C$6:$D$41,2,FALSE)*IF(ISNUMBER(FIND("&lt;",Invoer!$D33:$AM33)),SUBSTITUTE(Invoer!$D33:$AM33,"&lt;",""),Invoer!$D33:$AM33),0)),0)</f>
        <v>0</v>
      </c>
      <c r="H36" s="123"/>
      <c r="I36" s="121" cm="1">
        <f t="array" ref="I36">IF(INDEX(InvoerTabel[MonsterType],ROW()-6)&lt;&gt;"biota",SUM(IFERROR(VLOOKUP(InvoerTabel[[#Headers],[TFA]:[8:2 diPAP]],'Oppervlaktewater (visconsumptie'!$C$6:$E$41,3,FALSE)*VLOOKUP(InvoerTabel[[#Headers],[TFA]:[8:2 diPAP]],'Oppervlaktewater (visconsumptie'!$C$6:$E$41,2,FALSE)*Invoer!$D33:$AM33,0)),0)</f>
        <v>0</v>
      </c>
      <c r="J36" s="121" cm="1">
        <f t="array" ref="J36">IF(INDEX(InvoerTabel[MonsterType],ROW()-6)&lt;&gt;"biota",SUM(IFERROR(VLOOKUP(InvoerTabel[[#Headers],[TFA]:[8:2 diPAP]],'Oppervlaktewater (visconsumptie'!$C$6:$E$41,3,FALSE)*VLOOKUP(InvoerTabel[[#Headers],[TFA]:[8:2 diPAP]],'Oppervlaktewater (visconsumptie'!$C$6:$D$41,2,FALSE)*IF(ISNUMBER(FIND("&lt;",Invoer!$D33:$AM33)),SUBSTITUTE(Invoer!$D33:$AM33,"&lt;",""),Invoer!$D33:$AM33),0)),0)</f>
        <v>0</v>
      </c>
      <c r="K36" s="123"/>
      <c r="L36" s="121" cm="1">
        <f t="array" ref="L36">IF(INDEX(InvoerTabel[MonsterType],ROW()-6)&lt;&gt;"biota",SUM(IFERROR(VLOOKUP(InvoerTabel[[#Headers],[TFA]:[8:2 diPAP]],Zwemwater!$C$6:$D$31,2,FALSE)*Invoer!$D33:$AM33,0)),0)</f>
        <v>0</v>
      </c>
      <c r="M36" s="121" cm="1">
        <f t="array" ref="M36">IF(INDEX(InvoerTabel[MonsterType],ROW()-6)&lt;&gt;"biota",SUM(IFERROR(VLOOKUP(InvoerTabel[[#Headers],[TFA]:[8:2 diPAP]],Zwemwater!$C$6:$D$31,2,FALSE)*IF(ISNUMBER(FIND("&lt;",Invoer!$D33:$AM33)),SUBSTITUTE(Invoer!$D33:$AM33,"&lt;",""),Invoer!$D33:$AM33),0)),0)</f>
        <v>0</v>
      </c>
      <c r="N36" s="123"/>
      <c r="O36" s="121" cm="1">
        <f t="array" ref="O36">IF(INDEX(InvoerTabel[MonsterType],ROW()-6)&lt;&gt;"biota",SUM(IFERROR(VLOOKUP(InvoerTabel[[#Headers],[TFA]:[8:2 diPAP]],Irrigatiewater!$C$6:$D$41,2,FALSE)*Invoer!$D33:$AM33,0)),0)</f>
        <v>0</v>
      </c>
      <c r="P36" s="121" cm="1">
        <f t="array" ref="P36">IF(INDEX(InvoerTabel[MonsterType],ROW()-6)&lt;&gt;"biota",SUM(IFERROR(VLOOKUP(InvoerTabel[[#Headers],[TFA]:[8:2 diPAP]],Irrigatiewater!$C$6:$D$41,2,FALSE)*IF(ISNUMBER(FIND("&lt;",Invoer!$D33:$AM33)),SUBSTITUTE(Invoer!$D33:$AM33,"&lt;",""),Invoer!$D33:$AM33),0)),0)</f>
        <v>0</v>
      </c>
      <c r="Q36" s="123"/>
      <c r="R36" s="121" cm="1">
        <f t="array" ref="R36">IF(INDEX(InvoerTabel[MonsterType],ROW()-6)="biota", SUM(IFERROR(VLOOKUP(InvoerTabel[[#Headers],[TFA]:[8:2 diPAP]],Biota!$C$6:$D$31,2,FALSE)*Invoer!$D33:$AM33,0)), 0)</f>
        <v>0</v>
      </c>
      <c r="S36" s="121" cm="1">
        <f t="array" ref="S36">IF(INDEX(InvoerTabel[MonsterType],ROW()-6)="biota",SUM(IFERROR(VLOOKUP(InvoerTabel[[#Headers],[TFA]:[8:2 diPAP]],Biota!$C$6:$D$31,2,FALSE)*IF(ISNUMBER(FIND("&lt;",Invoer!$D33:$AM33)),SUBSTITUTE(Invoer!$D33:$AM33,"&lt;",""),Invoer!$D33:$AM33),0)),0)</f>
        <v>0</v>
      </c>
      <c r="T36" s="123"/>
    </row>
    <row r="37" spans="2:20" s="119" customFormat="1" x14ac:dyDescent="0.15">
      <c r="B37" s="130" t="str">
        <f>IF(Invoer!B34&lt;&gt;"",Invoer!B34,"")</f>
        <v/>
      </c>
      <c r="C37" s="121" cm="1">
        <f t="array" ref="C37">IF(INDEX(InvoerTabel[MonsterType],ROW()-6)&lt;&gt;"biota", SUM(IFERROR(VLOOKUP(InvoerTabel[[#Headers],[TFA]:[8:2 diPAP]],Drinkwater!$C$6:$D$31,2,FALSE)*Invoer!$D34:$AM34,0)), 0)</f>
        <v>0</v>
      </c>
      <c r="D37" s="121" cm="1">
        <f t="array" ref="D37">IF(INDEX(InvoerTabel[MonsterType],ROW()-6)&lt;&gt;"biota",SUM(IFERROR(VLOOKUP(InvoerTabel[[#Headers],[TFA]:[8:2 diPAP]],Drinkwater!$C$6:$D$31,2,FALSE)*IF(ISNUMBER(FIND("&lt;",Invoer!$D34:$AM34)),SUBSTITUTE(Invoer!$D34:$AM34,"&lt;",""),Invoer!$D34:$AM34),0)),0)</f>
        <v>0</v>
      </c>
      <c r="E37" s="123"/>
      <c r="F37" s="121" cm="1">
        <f t="array" ref="F37">IF(INDEX(InvoerTabel[MonsterType],ROW()-6)&lt;&gt;"biota",SUM(IFERROR(VLOOKUP(InvoerTabel[[#Headers],[TFA]:[8:2 diPAP]],'Oppervlaktewater (bron drinkwat'!$C$6:$D$41,2,FALSE)*Invoer!$D34:$AM34,0)),0)</f>
        <v>0</v>
      </c>
      <c r="G37" s="121" cm="1">
        <f t="array" ref="G37">IF(INDEX(InvoerTabel[MonsterType],ROW()-6)&lt;&gt;"biota",SUM(IFERROR(VLOOKUP(InvoerTabel[[#Headers],[TFA]:[8:2 diPAP]],'Oppervlaktewater (bron drinkwat'!$C$6:$D$41,2,FALSE)*IF(ISNUMBER(FIND("&lt;",Invoer!$D34:$AM34)),SUBSTITUTE(Invoer!$D34:$AM34,"&lt;",""),Invoer!$D34:$AM34),0)),0)</f>
        <v>0</v>
      </c>
      <c r="H37" s="123"/>
      <c r="I37" s="121" cm="1">
        <f t="array" ref="I37">IF(INDEX(InvoerTabel[MonsterType],ROW()-6)&lt;&gt;"biota",SUM(IFERROR(VLOOKUP(InvoerTabel[[#Headers],[TFA]:[8:2 diPAP]],'Oppervlaktewater (visconsumptie'!$C$6:$E$41,3,FALSE)*VLOOKUP(InvoerTabel[[#Headers],[TFA]:[8:2 diPAP]],'Oppervlaktewater (visconsumptie'!$C$6:$E$41,2,FALSE)*Invoer!$D34:$AM34,0)),0)</f>
        <v>0</v>
      </c>
      <c r="J37" s="121" cm="1">
        <f t="array" ref="J37">IF(INDEX(InvoerTabel[MonsterType],ROW()-6)&lt;&gt;"biota",SUM(IFERROR(VLOOKUP(InvoerTabel[[#Headers],[TFA]:[8:2 diPAP]],'Oppervlaktewater (visconsumptie'!$C$6:$E$41,3,FALSE)*VLOOKUP(InvoerTabel[[#Headers],[TFA]:[8:2 diPAP]],'Oppervlaktewater (visconsumptie'!$C$6:$D$41,2,FALSE)*IF(ISNUMBER(FIND("&lt;",Invoer!$D34:$AM34)),SUBSTITUTE(Invoer!$D34:$AM34,"&lt;",""),Invoer!$D34:$AM34),0)),0)</f>
        <v>0</v>
      </c>
      <c r="K37" s="123"/>
      <c r="L37" s="121" cm="1">
        <f t="array" ref="L37">IF(INDEX(InvoerTabel[MonsterType],ROW()-6)&lt;&gt;"biota",SUM(IFERROR(VLOOKUP(InvoerTabel[[#Headers],[TFA]:[8:2 diPAP]],Zwemwater!$C$6:$D$31,2,FALSE)*Invoer!$D34:$AM34,0)),0)</f>
        <v>0</v>
      </c>
      <c r="M37" s="121" cm="1">
        <f t="array" ref="M37">IF(INDEX(InvoerTabel[MonsterType],ROW()-6)&lt;&gt;"biota",SUM(IFERROR(VLOOKUP(InvoerTabel[[#Headers],[TFA]:[8:2 diPAP]],Zwemwater!$C$6:$D$31,2,FALSE)*IF(ISNUMBER(FIND("&lt;",Invoer!$D34:$AM34)),SUBSTITUTE(Invoer!$D34:$AM34,"&lt;",""),Invoer!$D34:$AM34),0)),0)</f>
        <v>0</v>
      </c>
      <c r="N37" s="123"/>
      <c r="O37" s="121" cm="1">
        <f t="array" ref="O37">IF(INDEX(InvoerTabel[MonsterType],ROW()-6)&lt;&gt;"biota",SUM(IFERROR(VLOOKUP(InvoerTabel[[#Headers],[TFA]:[8:2 diPAP]],Irrigatiewater!$C$6:$D$41,2,FALSE)*Invoer!$D34:$AM34,0)),0)</f>
        <v>0</v>
      </c>
      <c r="P37" s="121" cm="1">
        <f t="array" ref="P37">IF(INDEX(InvoerTabel[MonsterType],ROW()-6)&lt;&gt;"biota",SUM(IFERROR(VLOOKUP(InvoerTabel[[#Headers],[TFA]:[8:2 diPAP]],Irrigatiewater!$C$6:$D$41,2,FALSE)*IF(ISNUMBER(FIND("&lt;",Invoer!$D34:$AM34)),SUBSTITUTE(Invoer!$D34:$AM34,"&lt;",""),Invoer!$D34:$AM34),0)),0)</f>
        <v>0</v>
      </c>
      <c r="Q37" s="123"/>
      <c r="R37" s="121" cm="1">
        <f t="array" ref="R37">IF(INDEX(InvoerTabel[MonsterType],ROW()-6)="biota", SUM(IFERROR(VLOOKUP(InvoerTabel[[#Headers],[TFA]:[8:2 diPAP]],Biota!$C$6:$D$31,2,FALSE)*Invoer!$D34:$AM34,0)), 0)</f>
        <v>0</v>
      </c>
      <c r="S37" s="121" cm="1">
        <f t="array" ref="S37">IF(INDEX(InvoerTabel[MonsterType],ROW()-6)="biota",SUM(IFERROR(VLOOKUP(InvoerTabel[[#Headers],[TFA]:[8:2 diPAP]],Biota!$C$6:$D$31,2,FALSE)*IF(ISNUMBER(FIND("&lt;",Invoer!$D34:$AM34)),SUBSTITUTE(Invoer!$D34:$AM34,"&lt;",""),Invoer!$D34:$AM34),0)),0)</f>
        <v>0</v>
      </c>
      <c r="T37" s="123"/>
    </row>
  </sheetData>
  <mergeCells count="16">
    <mergeCell ref="C3:C4"/>
    <mergeCell ref="D3:D4"/>
    <mergeCell ref="I3:I4"/>
    <mergeCell ref="J3:J4"/>
    <mergeCell ref="C2:D2"/>
    <mergeCell ref="I2:J2"/>
    <mergeCell ref="F2:G2"/>
    <mergeCell ref="F3:F4"/>
    <mergeCell ref="G3:G4"/>
    <mergeCell ref="R2:S2"/>
    <mergeCell ref="R3:R4"/>
    <mergeCell ref="S3:S4"/>
    <mergeCell ref="L2:M2"/>
    <mergeCell ref="O2:P2"/>
    <mergeCell ref="O3:O4"/>
    <mergeCell ref="P3:P4"/>
  </mergeCells>
  <conditionalFormatting sqref="C7:D1048576">
    <cfRule type="cellIs" dxfId="26" priority="26" operator="greaterThan">
      <formula>$D$3</formula>
    </cfRule>
  </conditionalFormatting>
  <conditionalFormatting sqref="F7:G37">
    <cfRule type="cellIs" dxfId="25" priority="2" operator="greaterThan">
      <formula>$G$3</formula>
    </cfRule>
  </conditionalFormatting>
  <conditionalFormatting sqref="I7:J37">
    <cfRule type="cellIs" dxfId="24" priority="29" operator="greaterThan">
      <formula>$J$3</formula>
    </cfRule>
  </conditionalFormatting>
  <conditionalFormatting sqref="L7:M37">
    <cfRule type="cellIs" dxfId="23" priority="1" stopIfTrue="1" operator="greaterThan">
      <formula>$M$3</formula>
    </cfRule>
    <cfRule type="cellIs" dxfId="22" priority="22" operator="greaterThan">
      <formula>$M$4</formula>
    </cfRule>
  </conditionalFormatting>
  <conditionalFormatting sqref="O7:P37">
    <cfRule type="cellIs" dxfId="21" priority="19" operator="greaterThan">
      <formula>$P$3</formula>
    </cfRule>
  </conditionalFormatting>
  <conditionalFormatting sqref="R7:S37">
    <cfRule type="cellIs" dxfId="20" priority="4" operator="greaterThan">
      <formula>$S$3</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cellIs" priority="28" operator="greaterThan" id="{1CC8554C-4635-41F1-A0BD-BFE9C130D880}">
            <xm:f>RPF!$S$37</xm:f>
            <x14:dxf>
              <font>
                <color rgb="FFC00000"/>
              </font>
              <fill>
                <patternFill>
                  <bgColor rgb="FFFFC7CE"/>
                </patternFill>
              </fill>
            </x14:dxf>
          </x14:cfRule>
          <xm:sqref>K7:K37</xm:sqref>
        </x14:conditionalFormatting>
        <x14:conditionalFormatting xmlns:xm="http://schemas.microsoft.com/office/excel/2006/main">
          <x14:cfRule type="cellIs" priority="21" operator="greaterThan" id="{D2A9E669-6E7C-4438-9B26-547C50EACC59}">
            <xm:f>RPF!$S$37</xm:f>
            <x14:dxf>
              <font>
                <color rgb="FFC00000"/>
              </font>
              <fill>
                <patternFill>
                  <bgColor rgb="FFFFC7CE"/>
                </patternFill>
              </fill>
            </x14:dxf>
          </x14:cfRule>
          <xm:sqref>N7:N37</xm:sqref>
        </x14:conditionalFormatting>
        <x14:conditionalFormatting xmlns:xm="http://schemas.microsoft.com/office/excel/2006/main">
          <x14:cfRule type="cellIs" priority="10" operator="greaterThan" id="{B264B4A4-38F6-4C3E-AD6C-6ED9F87E249D}">
            <xm:f>RPF!$S$37</xm:f>
            <x14:dxf>
              <font>
                <color rgb="FFC00000"/>
              </font>
              <fill>
                <patternFill>
                  <bgColor rgb="FFFFC7CE"/>
                </patternFill>
              </fill>
            </x14:dxf>
          </x14:cfRule>
          <xm:sqref>Q7:Q37</xm:sqref>
        </x14:conditionalFormatting>
        <x14:conditionalFormatting xmlns:xm="http://schemas.microsoft.com/office/excel/2006/main">
          <x14:cfRule type="cellIs" priority="5" operator="greaterThan" id="{0E937132-2C42-408A-9119-38AB7B57588F}">
            <xm:f>RPF!$S$37</xm:f>
            <x14:dxf>
              <font>
                <color rgb="FFC00000"/>
              </font>
              <fill>
                <patternFill>
                  <bgColor rgb="FFFFC7CE"/>
                </patternFill>
              </fill>
            </x14:dxf>
          </x14:cfRule>
          <xm:sqref>T7:T37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U47"/>
  <sheetViews>
    <sheetView zoomScaleNormal="100" workbookViewId="0">
      <selection activeCell="I6" sqref="I6:I34"/>
    </sheetView>
  </sheetViews>
  <sheetFormatPr defaultColWidth="9" defaultRowHeight="11.25" x14ac:dyDescent="0.15"/>
  <cols>
    <col min="1" max="2" width="2.625" style="16" customWidth="1"/>
    <col min="3" max="3" width="15.75" style="16" bestFit="1" customWidth="1"/>
    <col min="4" max="5" width="9" style="16"/>
    <col min="6" max="6" width="1.25" style="16" customWidth="1"/>
    <col min="7" max="7" width="5.875" style="16" bestFit="1" customWidth="1"/>
    <col min="8" max="8" width="10.125" style="16" customWidth="1"/>
    <col min="9" max="9" width="6.625" style="16" customWidth="1"/>
    <col min="10" max="10" width="16" style="16" customWidth="1"/>
    <col min="11" max="11" width="3.875" style="16" customWidth="1"/>
    <col min="12" max="12" width="9" style="16"/>
    <col min="13" max="13" width="15.75" style="16" bestFit="1" customWidth="1"/>
    <col min="14" max="14" width="16.5" style="16" customWidth="1"/>
    <col min="15" max="15" width="13.125" style="16" customWidth="1"/>
    <col min="16" max="16" width="16.875" style="16" customWidth="1"/>
    <col min="17" max="17" width="9" style="16"/>
    <col min="18" max="18" width="26" style="16" bestFit="1" customWidth="1"/>
    <col min="19" max="20" width="3.875" style="16" bestFit="1" customWidth="1"/>
    <col min="21" max="21" width="11.625" style="16" customWidth="1"/>
    <col min="22" max="16384" width="9" style="16"/>
  </cols>
  <sheetData>
    <row r="2" spans="2:18" ht="15" customHeight="1" x14ac:dyDescent="0.15">
      <c r="B2" s="242" t="s">
        <v>82</v>
      </c>
      <c r="C2" s="243"/>
      <c r="D2" s="243"/>
      <c r="E2" s="243"/>
      <c r="F2" s="243"/>
      <c r="G2" s="243"/>
      <c r="H2" s="243"/>
      <c r="I2" s="243"/>
      <c r="J2" s="244"/>
      <c r="L2" s="254" t="s">
        <v>83</v>
      </c>
      <c r="M2" s="255"/>
      <c r="N2" s="255"/>
      <c r="O2" s="255"/>
      <c r="P2" s="256"/>
      <c r="R2" s="58" t="s">
        <v>84</v>
      </c>
    </row>
    <row r="3" spans="2:18" ht="15" customHeight="1" x14ac:dyDescent="0.15">
      <c r="B3" s="262"/>
      <c r="C3" s="260" t="s">
        <v>85</v>
      </c>
      <c r="D3" s="265" t="s">
        <v>86</v>
      </c>
      <c r="E3" s="265"/>
      <c r="F3" s="44"/>
      <c r="G3" s="265" t="s">
        <v>87</v>
      </c>
      <c r="H3" s="265"/>
      <c r="I3" s="265"/>
      <c r="J3" s="265"/>
      <c r="L3" s="257"/>
      <c r="M3" s="258"/>
      <c r="N3" s="258"/>
      <c r="O3" s="258"/>
      <c r="P3" s="259"/>
    </row>
    <row r="4" spans="2:18" x14ac:dyDescent="0.15">
      <c r="B4" s="263"/>
      <c r="C4" s="261"/>
      <c r="D4" s="240" t="s">
        <v>88</v>
      </c>
      <c r="E4" s="240"/>
      <c r="F4" s="45"/>
      <c r="G4" s="240" t="s">
        <v>89</v>
      </c>
      <c r="H4" s="240"/>
      <c r="I4" s="240"/>
      <c r="J4" s="240"/>
      <c r="L4" s="225"/>
      <c r="M4" s="238" t="s">
        <v>90</v>
      </c>
      <c r="N4" s="236" t="s">
        <v>91</v>
      </c>
      <c r="O4" s="234" t="s">
        <v>92</v>
      </c>
      <c r="P4" s="235"/>
    </row>
    <row r="5" spans="2:18" ht="22.5" x14ac:dyDescent="0.15">
      <c r="B5" s="264"/>
      <c r="C5" s="5" t="s">
        <v>93</v>
      </c>
      <c r="D5" s="6" t="s">
        <v>94</v>
      </c>
      <c r="E5" s="6" t="s">
        <v>95</v>
      </c>
      <c r="F5" s="4"/>
      <c r="G5" s="6" t="s">
        <v>96</v>
      </c>
      <c r="H5" s="6" t="s">
        <v>97</v>
      </c>
      <c r="I5" s="6" t="s">
        <v>98</v>
      </c>
      <c r="J5" s="7" t="s">
        <v>99</v>
      </c>
      <c r="L5" s="226"/>
      <c r="M5" s="239"/>
      <c r="N5" s="237"/>
      <c r="O5" s="33" t="s">
        <v>100</v>
      </c>
      <c r="P5" s="33" t="s">
        <v>101</v>
      </c>
    </row>
    <row r="6" spans="2:18" x14ac:dyDescent="0.15">
      <c r="B6" s="241" t="s">
        <v>22</v>
      </c>
      <c r="C6" s="8" t="s">
        <v>29</v>
      </c>
      <c r="D6" s="9" t="s">
        <v>102</v>
      </c>
      <c r="E6" s="10" t="s">
        <v>102</v>
      </c>
      <c r="F6" s="11"/>
      <c r="G6" s="8">
        <v>0.05</v>
      </c>
      <c r="H6" s="11"/>
      <c r="I6" s="11">
        <v>5.0000000000000001E-3</v>
      </c>
      <c r="J6" s="12">
        <v>1000</v>
      </c>
      <c r="L6" s="233" t="s">
        <v>22</v>
      </c>
      <c r="M6" s="34" t="s">
        <v>29</v>
      </c>
      <c r="N6" s="1"/>
      <c r="O6" s="50">
        <f>N6*G6</f>
        <v>0</v>
      </c>
      <c r="P6" s="51">
        <f>N6*G6*I6</f>
        <v>0</v>
      </c>
    </row>
    <row r="7" spans="2:18" x14ac:dyDescent="0.15">
      <c r="B7" s="241"/>
      <c r="C7" s="13" t="s">
        <v>30</v>
      </c>
      <c r="D7" s="14" t="s">
        <v>102</v>
      </c>
      <c r="E7" s="15" t="s">
        <v>102</v>
      </c>
      <c r="G7" s="13">
        <v>0.05</v>
      </c>
      <c r="I7" s="16">
        <v>0.02</v>
      </c>
      <c r="J7" s="17">
        <v>300</v>
      </c>
      <c r="L7" s="233"/>
      <c r="M7" s="41" t="s">
        <v>30</v>
      </c>
      <c r="N7" s="39"/>
      <c r="O7" s="51">
        <f t="shared" ref="O7:O34" si="0">N7*G7</f>
        <v>0</v>
      </c>
      <c r="P7" s="51">
        <f>N7*G7*I7</f>
        <v>0</v>
      </c>
    </row>
    <row r="8" spans="2:18" x14ac:dyDescent="0.15">
      <c r="B8" s="241"/>
      <c r="C8" s="13" t="s">
        <v>31</v>
      </c>
      <c r="D8" s="14" t="s">
        <v>102</v>
      </c>
      <c r="E8" s="15" t="s">
        <v>102</v>
      </c>
      <c r="G8" s="13">
        <v>0.01</v>
      </c>
      <c r="I8" s="16">
        <v>7.0000000000000007E-2</v>
      </c>
      <c r="J8" s="17">
        <v>400</v>
      </c>
      <c r="L8" s="233"/>
      <c r="M8" s="36" t="s">
        <v>31</v>
      </c>
      <c r="N8" s="2">
        <v>0.2</v>
      </c>
      <c r="O8" s="51">
        <f t="shared" si="0"/>
        <v>2E-3</v>
      </c>
      <c r="P8" s="51">
        <f t="shared" ref="P8:P34" si="1">N8*G8*I8</f>
        <v>1.4000000000000001E-4</v>
      </c>
    </row>
    <row r="9" spans="2:18" x14ac:dyDescent="0.15">
      <c r="B9" s="241"/>
      <c r="C9" s="13" t="s">
        <v>32</v>
      </c>
      <c r="D9" s="14" t="s">
        <v>102</v>
      </c>
      <c r="E9" s="15" t="s">
        <v>102</v>
      </c>
      <c r="G9" s="13">
        <v>1</v>
      </c>
      <c r="I9" s="16">
        <v>0.3</v>
      </c>
      <c r="J9" s="17">
        <v>0.9</v>
      </c>
      <c r="L9" s="233"/>
      <c r="M9" s="41" t="s">
        <v>32</v>
      </c>
      <c r="N9" s="39"/>
      <c r="O9" s="51">
        <f t="shared" si="0"/>
        <v>0</v>
      </c>
      <c r="P9" s="51">
        <f t="shared" si="1"/>
        <v>0</v>
      </c>
    </row>
    <row r="10" spans="2:18" x14ac:dyDescent="0.15">
      <c r="B10" s="241"/>
      <c r="C10" s="18" t="s">
        <v>33</v>
      </c>
      <c r="D10" s="14">
        <v>48</v>
      </c>
      <c r="E10" s="15" t="s">
        <v>102</v>
      </c>
      <c r="G10" s="18">
        <v>1</v>
      </c>
      <c r="H10" s="19">
        <v>4.4000000000000004</v>
      </c>
      <c r="I10" s="19">
        <v>1</v>
      </c>
      <c r="J10" s="20">
        <v>0.3</v>
      </c>
      <c r="L10" s="233"/>
      <c r="M10" s="37" t="s">
        <v>33</v>
      </c>
      <c r="N10" s="2"/>
      <c r="O10" s="51">
        <f t="shared" si="0"/>
        <v>0</v>
      </c>
      <c r="P10" s="51">
        <f t="shared" si="1"/>
        <v>0</v>
      </c>
    </row>
    <row r="11" spans="2:18" x14ac:dyDescent="0.15">
      <c r="B11" s="241"/>
      <c r="C11" s="13" t="s">
        <v>34</v>
      </c>
      <c r="D11" s="14" t="s">
        <v>102</v>
      </c>
      <c r="E11" s="15" t="s">
        <v>102</v>
      </c>
      <c r="G11" s="13">
        <v>10</v>
      </c>
      <c r="I11" s="16">
        <v>4</v>
      </c>
      <c r="J11" s="17">
        <v>7.0000000000000001E-3</v>
      </c>
      <c r="L11" s="233"/>
      <c r="M11" s="41" t="s">
        <v>34</v>
      </c>
      <c r="N11" s="39"/>
      <c r="O11" s="51">
        <f t="shared" si="0"/>
        <v>0</v>
      </c>
      <c r="P11" s="51">
        <f t="shared" si="1"/>
        <v>0</v>
      </c>
    </row>
    <row r="12" spans="2:18" x14ac:dyDescent="0.15">
      <c r="B12" s="241"/>
      <c r="C12" s="13" t="s">
        <v>35</v>
      </c>
      <c r="D12" s="14" t="s">
        <v>102</v>
      </c>
      <c r="E12" s="15" t="s">
        <v>102</v>
      </c>
      <c r="G12" s="13">
        <v>10</v>
      </c>
      <c r="I12" s="16">
        <v>10</v>
      </c>
      <c r="J12" s="17">
        <v>3.0000000000000001E-3</v>
      </c>
      <c r="L12" s="233"/>
      <c r="M12" s="36" t="s">
        <v>35</v>
      </c>
      <c r="N12" s="2"/>
      <c r="O12" s="51">
        <f t="shared" si="0"/>
        <v>0</v>
      </c>
      <c r="P12" s="51">
        <f t="shared" si="1"/>
        <v>0</v>
      </c>
    </row>
    <row r="13" spans="2:18" x14ac:dyDescent="0.15">
      <c r="B13" s="241"/>
      <c r="C13" s="13" t="s">
        <v>36</v>
      </c>
      <c r="D13" s="14" t="s">
        <v>102</v>
      </c>
      <c r="E13" s="15" t="s">
        <v>102</v>
      </c>
      <c r="G13" s="13">
        <v>4</v>
      </c>
      <c r="I13" s="16">
        <v>60</v>
      </c>
      <c r="J13" s="17">
        <v>1E-3</v>
      </c>
      <c r="L13" s="233"/>
      <c r="M13" s="41" t="s">
        <v>36</v>
      </c>
      <c r="N13" s="39">
        <v>10</v>
      </c>
      <c r="O13" s="51">
        <f t="shared" si="0"/>
        <v>40</v>
      </c>
      <c r="P13" s="51">
        <f t="shared" si="1"/>
        <v>2400</v>
      </c>
    </row>
    <row r="14" spans="2:18" x14ac:dyDescent="0.15">
      <c r="B14" s="241"/>
      <c r="C14" s="13" t="s">
        <v>37</v>
      </c>
      <c r="D14" s="14" t="s">
        <v>102</v>
      </c>
      <c r="E14" s="15" t="s">
        <v>102</v>
      </c>
      <c r="G14" s="13">
        <v>3</v>
      </c>
      <c r="I14" s="16">
        <v>200</v>
      </c>
      <c r="J14" s="17">
        <v>4.0000000000000002E-4</v>
      </c>
      <c r="L14" s="233"/>
      <c r="M14" s="36" t="s">
        <v>37</v>
      </c>
      <c r="N14" s="2"/>
      <c r="O14" s="51">
        <f t="shared" si="0"/>
        <v>0</v>
      </c>
      <c r="P14" s="51">
        <f t="shared" si="1"/>
        <v>0</v>
      </c>
    </row>
    <row r="15" spans="2:18" x14ac:dyDescent="0.15">
      <c r="B15" s="241"/>
      <c r="C15" s="13" t="s">
        <v>38</v>
      </c>
      <c r="D15" s="14" t="s">
        <v>102</v>
      </c>
      <c r="E15" s="15" t="s">
        <v>102</v>
      </c>
      <c r="G15" s="13">
        <v>3</v>
      </c>
      <c r="I15" s="16">
        <v>100</v>
      </c>
      <c r="J15" s="17">
        <v>8.9999999999999998E-4</v>
      </c>
      <c r="L15" s="233"/>
      <c r="M15" s="41" t="s">
        <v>38</v>
      </c>
      <c r="N15" s="39"/>
      <c r="O15" s="51">
        <f t="shared" si="0"/>
        <v>0</v>
      </c>
      <c r="P15" s="51">
        <f t="shared" si="1"/>
        <v>0</v>
      </c>
    </row>
    <row r="16" spans="2:18" x14ac:dyDescent="0.15">
      <c r="B16" s="241"/>
      <c r="C16" s="13" t="s">
        <v>39</v>
      </c>
      <c r="D16" s="14" t="s">
        <v>102</v>
      </c>
      <c r="E16" s="15" t="s">
        <v>102</v>
      </c>
      <c r="G16" s="13">
        <v>0.3</v>
      </c>
      <c r="I16" s="16">
        <v>40</v>
      </c>
      <c r="J16" s="17">
        <v>0.02</v>
      </c>
      <c r="L16" s="233"/>
      <c r="M16" s="36" t="s">
        <v>39</v>
      </c>
      <c r="N16" s="2"/>
      <c r="O16" s="51">
        <f t="shared" si="0"/>
        <v>0</v>
      </c>
      <c r="P16" s="51">
        <f t="shared" si="1"/>
        <v>0</v>
      </c>
    </row>
    <row r="17" spans="2:16" x14ac:dyDescent="0.15">
      <c r="B17" s="241"/>
      <c r="C17" s="13" t="s">
        <v>40</v>
      </c>
      <c r="D17" s="14" t="s">
        <v>102</v>
      </c>
      <c r="E17" s="15" t="s">
        <v>102</v>
      </c>
      <c r="G17" s="13">
        <v>0.02</v>
      </c>
      <c r="I17" s="21" t="e">
        <f>NA()</f>
        <v>#N/A</v>
      </c>
      <c r="J17" s="21" t="e">
        <f>NA()</f>
        <v>#N/A</v>
      </c>
      <c r="L17" s="233"/>
      <c r="M17" s="41" t="s">
        <v>40</v>
      </c>
      <c r="N17" s="39">
        <v>2</v>
      </c>
      <c r="O17" s="51">
        <f t="shared" si="0"/>
        <v>0.04</v>
      </c>
      <c r="P17" s="53" t="s">
        <v>103</v>
      </c>
    </row>
    <row r="18" spans="2:16" x14ac:dyDescent="0.15">
      <c r="B18" s="241"/>
      <c r="C18" s="22" t="s">
        <v>41</v>
      </c>
      <c r="D18" s="23" t="s">
        <v>102</v>
      </c>
      <c r="E18" s="24" t="s">
        <v>102</v>
      </c>
      <c r="F18" s="25"/>
      <c r="G18" s="22">
        <v>0.02</v>
      </c>
      <c r="H18" s="25"/>
      <c r="I18" s="21" t="e">
        <f>NA()</f>
        <v>#N/A</v>
      </c>
      <c r="J18" s="21" t="e">
        <f>NA()</f>
        <v>#N/A</v>
      </c>
      <c r="L18" s="233"/>
      <c r="M18" s="35" t="s">
        <v>41</v>
      </c>
      <c r="N18" s="3"/>
      <c r="O18" s="52">
        <f t="shared" si="0"/>
        <v>0</v>
      </c>
      <c r="P18" s="53" t="s">
        <v>103</v>
      </c>
    </row>
    <row r="19" spans="2:16" x14ac:dyDescent="0.15">
      <c r="B19" s="241" t="s">
        <v>23</v>
      </c>
      <c r="C19" s="8" t="s">
        <v>42</v>
      </c>
      <c r="D19" s="26" t="s">
        <v>102</v>
      </c>
      <c r="E19" s="10" t="s">
        <v>102</v>
      </c>
      <c r="F19" s="11"/>
      <c r="G19" s="8">
        <v>1E-3</v>
      </c>
      <c r="H19" s="11"/>
      <c r="I19" s="11">
        <v>0.1</v>
      </c>
      <c r="J19" s="12">
        <v>3000</v>
      </c>
      <c r="L19" s="233" t="s">
        <v>23</v>
      </c>
      <c r="M19" s="43" t="s">
        <v>42</v>
      </c>
      <c r="N19" s="1"/>
      <c r="O19" s="50">
        <f t="shared" si="0"/>
        <v>0</v>
      </c>
      <c r="P19" s="54">
        <f t="shared" si="1"/>
        <v>0</v>
      </c>
    </row>
    <row r="20" spans="2:16" x14ac:dyDescent="0.15">
      <c r="B20" s="241"/>
      <c r="C20" s="13" t="s">
        <v>43</v>
      </c>
      <c r="D20" s="14" t="s">
        <v>102</v>
      </c>
      <c r="E20" s="15" t="s">
        <v>102</v>
      </c>
      <c r="G20" s="13">
        <v>0.6</v>
      </c>
      <c r="I20" s="16">
        <v>0.4</v>
      </c>
      <c r="J20" s="17">
        <v>1</v>
      </c>
      <c r="L20" s="233"/>
      <c r="M20" s="41" t="s">
        <v>43</v>
      </c>
      <c r="N20" s="39"/>
      <c r="O20" s="51">
        <f t="shared" si="0"/>
        <v>0</v>
      </c>
      <c r="P20" s="55">
        <f t="shared" si="1"/>
        <v>0</v>
      </c>
    </row>
    <row r="21" spans="2:16" x14ac:dyDescent="0.15">
      <c r="B21" s="241"/>
      <c r="C21" s="13" t="s">
        <v>44</v>
      </c>
      <c r="D21" s="14" t="s">
        <v>102</v>
      </c>
      <c r="E21" s="15" t="s">
        <v>102</v>
      </c>
      <c r="G21" s="13">
        <v>0.6</v>
      </c>
      <c r="I21" s="16">
        <v>2</v>
      </c>
      <c r="J21" s="17">
        <v>0.2</v>
      </c>
      <c r="L21" s="233"/>
      <c r="M21" s="36" t="s">
        <v>44</v>
      </c>
      <c r="N21" s="2"/>
      <c r="O21" s="51">
        <f t="shared" si="0"/>
        <v>0</v>
      </c>
      <c r="P21" s="55">
        <f t="shared" si="1"/>
        <v>0</v>
      </c>
    </row>
    <row r="22" spans="2:16" x14ac:dyDescent="0.15">
      <c r="B22" s="241"/>
      <c r="C22" s="13" t="s">
        <v>45</v>
      </c>
      <c r="D22" s="14" t="s">
        <v>102</v>
      </c>
      <c r="E22" s="15" t="s">
        <v>102</v>
      </c>
      <c r="G22" s="13">
        <v>2</v>
      </c>
      <c r="I22" s="16">
        <v>6</v>
      </c>
      <c r="J22" s="17">
        <v>0.02</v>
      </c>
      <c r="L22" s="233"/>
      <c r="M22" s="41" t="s">
        <v>45</v>
      </c>
      <c r="N22" s="39"/>
      <c r="O22" s="51">
        <f t="shared" si="0"/>
        <v>0</v>
      </c>
      <c r="P22" s="55">
        <f t="shared" si="1"/>
        <v>0</v>
      </c>
    </row>
    <row r="23" spans="2:16" x14ac:dyDescent="0.15">
      <c r="B23" s="241"/>
      <c r="C23" s="18" t="s">
        <v>46</v>
      </c>
      <c r="D23" s="27">
        <v>0.65</v>
      </c>
      <c r="E23" s="28">
        <v>0.13</v>
      </c>
      <c r="G23" s="18">
        <v>2</v>
      </c>
      <c r="H23" s="19"/>
      <c r="I23" s="19">
        <v>20</v>
      </c>
      <c r="J23" s="20">
        <v>7.0000000000000001E-3</v>
      </c>
      <c r="L23" s="233"/>
      <c r="M23" s="38" t="s">
        <v>46</v>
      </c>
      <c r="N23" s="39"/>
      <c r="O23" s="51">
        <f t="shared" si="0"/>
        <v>0</v>
      </c>
      <c r="P23" s="55">
        <f t="shared" si="1"/>
        <v>0</v>
      </c>
    </row>
    <row r="24" spans="2:16" x14ac:dyDescent="0.15">
      <c r="B24" s="241"/>
      <c r="C24" s="22" t="s">
        <v>47</v>
      </c>
      <c r="D24" s="14" t="s">
        <v>102</v>
      </c>
      <c r="E24" s="15" t="s">
        <v>102</v>
      </c>
      <c r="F24" s="25"/>
      <c r="G24" s="22">
        <v>2</v>
      </c>
      <c r="H24" s="25"/>
      <c r="I24" s="25">
        <v>300</v>
      </c>
      <c r="J24" s="29">
        <v>4.0000000000000002E-4</v>
      </c>
      <c r="L24" s="233"/>
      <c r="M24" s="35" t="s">
        <v>47</v>
      </c>
      <c r="N24" s="3"/>
      <c r="O24" s="52">
        <f>N24*G24</f>
        <v>0</v>
      </c>
      <c r="P24" s="56">
        <f>N24*G24*I24</f>
        <v>0</v>
      </c>
    </row>
    <row r="25" spans="2:16" x14ac:dyDescent="0.15">
      <c r="B25" s="241" t="s">
        <v>24</v>
      </c>
      <c r="C25" s="30" t="s">
        <v>48</v>
      </c>
      <c r="D25" s="26">
        <v>118</v>
      </c>
      <c r="E25" s="10" t="s">
        <v>102</v>
      </c>
      <c r="F25" s="11"/>
      <c r="G25" s="30">
        <v>0.06</v>
      </c>
      <c r="H25" s="31"/>
      <c r="I25" s="31">
        <v>0.3</v>
      </c>
      <c r="J25" s="32">
        <v>10</v>
      </c>
      <c r="L25" s="233" t="s">
        <v>24</v>
      </c>
      <c r="M25" s="40" t="s">
        <v>48</v>
      </c>
      <c r="N25" s="1"/>
      <c r="O25" s="50">
        <f t="shared" si="0"/>
        <v>0</v>
      </c>
      <c r="P25" s="53">
        <f t="shared" si="1"/>
        <v>0</v>
      </c>
    </row>
    <row r="26" spans="2:16" x14ac:dyDescent="0.15">
      <c r="B26" s="241"/>
      <c r="C26" s="13" t="s">
        <v>104</v>
      </c>
      <c r="D26" s="14" t="s">
        <v>102</v>
      </c>
      <c r="E26" s="15" t="s">
        <v>102</v>
      </c>
      <c r="G26" s="13">
        <v>0.03</v>
      </c>
      <c r="I26" s="21" t="e">
        <f>NA()</f>
        <v>#N/A</v>
      </c>
      <c r="J26" s="21" t="e">
        <f>NA()</f>
        <v>#N/A</v>
      </c>
      <c r="L26" s="233"/>
      <c r="M26" s="41" t="s">
        <v>104</v>
      </c>
      <c r="N26" s="39"/>
      <c r="O26" s="51">
        <f t="shared" si="0"/>
        <v>0</v>
      </c>
      <c r="P26" s="53" t="s">
        <v>103</v>
      </c>
    </row>
    <row r="27" spans="2:16" x14ac:dyDescent="0.15">
      <c r="B27" s="241"/>
      <c r="C27" s="13" t="s">
        <v>50</v>
      </c>
      <c r="D27" s="14" t="s">
        <v>102</v>
      </c>
      <c r="E27" s="15" t="s">
        <v>102</v>
      </c>
      <c r="G27" s="13">
        <v>0.02</v>
      </c>
      <c r="I27" s="16">
        <v>0.3</v>
      </c>
      <c r="J27" s="17">
        <v>40</v>
      </c>
      <c r="L27" s="233"/>
      <c r="M27" s="36" t="s">
        <v>50</v>
      </c>
      <c r="N27" s="2"/>
      <c r="O27" s="51">
        <f t="shared" si="0"/>
        <v>0</v>
      </c>
      <c r="P27" s="51">
        <f t="shared" si="1"/>
        <v>0</v>
      </c>
    </row>
    <row r="28" spans="2:16" x14ac:dyDescent="0.15">
      <c r="B28" s="241"/>
      <c r="C28" s="13" t="s">
        <v>51</v>
      </c>
      <c r="D28" s="14" t="s">
        <v>102</v>
      </c>
      <c r="E28" s="15" t="s">
        <v>102</v>
      </c>
      <c r="G28" s="13">
        <v>0.04</v>
      </c>
      <c r="I28" s="16">
        <v>4</v>
      </c>
      <c r="J28" s="17">
        <v>2</v>
      </c>
      <c r="L28" s="233"/>
      <c r="M28" s="41" t="s">
        <v>51</v>
      </c>
      <c r="N28" s="39"/>
      <c r="O28" s="51">
        <f t="shared" si="0"/>
        <v>0</v>
      </c>
      <c r="P28" s="51">
        <f t="shared" si="1"/>
        <v>0</v>
      </c>
    </row>
    <row r="29" spans="2:16" x14ac:dyDescent="0.15">
      <c r="B29" s="241"/>
      <c r="C29" s="13" t="s">
        <v>53</v>
      </c>
      <c r="D29" s="14" t="s">
        <v>102</v>
      </c>
      <c r="E29" s="15" t="s">
        <v>102</v>
      </c>
      <c r="G29" s="13">
        <v>0.05</v>
      </c>
      <c r="I29" s="16">
        <v>0.02</v>
      </c>
      <c r="J29" s="17">
        <v>300</v>
      </c>
      <c r="L29" s="233"/>
      <c r="M29" s="36" t="s">
        <v>53</v>
      </c>
      <c r="N29" s="2"/>
      <c r="O29" s="51">
        <f t="shared" si="0"/>
        <v>0</v>
      </c>
      <c r="P29" s="51">
        <f t="shared" si="1"/>
        <v>0</v>
      </c>
    </row>
    <row r="30" spans="2:16" x14ac:dyDescent="0.15">
      <c r="B30" s="241"/>
      <c r="C30" s="13" t="s">
        <v>54</v>
      </c>
      <c r="D30" s="14" t="s">
        <v>102</v>
      </c>
      <c r="E30" s="15" t="s">
        <v>102</v>
      </c>
      <c r="G30" s="13">
        <v>1</v>
      </c>
      <c r="I30" s="16">
        <v>0.3</v>
      </c>
      <c r="J30" s="17">
        <v>0.9</v>
      </c>
      <c r="L30" s="233"/>
      <c r="M30" s="41" t="s">
        <v>54</v>
      </c>
      <c r="N30" s="39"/>
      <c r="O30" s="51">
        <f t="shared" si="0"/>
        <v>0</v>
      </c>
      <c r="P30" s="51">
        <f t="shared" si="1"/>
        <v>0</v>
      </c>
    </row>
    <row r="31" spans="2:16" x14ac:dyDescent="0.15">
      <c r="B31" s="241"/>
      <c r="C31" s="13" t="s">
        <v>55</v>
      </c>
      <c r="D31" s="14" t="s">
        <v>102</v>
      </c>
      <c r="E31" s="15" t="s">
        <v>102</v>
      </c>
      <c r="G31" s="13">
        <v>10</v>
      </c>
      <c r="I31" s="16">
        <v>4</v>
      </c>
      <c r="J31" s="17">
        <v>7.0000000000000001E-3</v>
      </c>
      <c r="L31" s="233"/>
      <c r="M31" s="41" t="s">
        <v>55</v>
      </c>
      <c r="N31" s="2"/>
      <c r="O31" s="51">
        <f t="shared" si="0"/>
        <v>0</v>
      </c>
      <c r="P31" s="51">
        <f t="shared" si="1"/>
        <v>0</v>
      </c>
    </row>
    <row r="32" spans="2:16" x14ac:dyDescent="0.15">
      <c r="B32" s="241"/>
      <c r="C32" s="13" t="s">
        <v>57</v>
      </c>
      <c r="D32" s="14" t="s">
        <v>102</v>
      </c>
      <c r="E32" s="15" t="s">
        <v>102</v>
      </c>
      <c r="G32" s="13">
        <v>2</v>
      </c>
      <c r="I32" s="16">
        <v>20</v>
      </c>
      <c r="J32" s="17">
        <v>7.0000000000000001E-3</v>
      </c>
      <c r="L32" s="233"/>
      <c r="M32" s="41" t="s">
        <v>57</v>
      </c>
      <c r="N32" s="39"/>
      <c r="O32" s="51">
        <f t="shared" si="0"/>
        <v>0</v>
      </c>
      <c r="P32" s="51">
        <f t="shared" si="1"/>
        <v>0</v>
      </c>
    </row>
    <row r="33" spans="2:21" x14ac:dyDescent="0.15">
      <c r="B33" s="241"/>
      <c r="C33" s="13" t="s">
        <v>58</v>
      </c>
      <c r="D33" s="14" t="s">
        <v>102</v>
      </c>
      <c r="E33" s="15" t="s">
        <v>102</v>
      </c>
      <c r="G33" s="13">
        <v>2</v>
      </c>
      <c r="I33" s="16">
        <v>20</v>
      </c>
      <c r="J33" s="17">
        <v>7.0000000000000001E-3</v>
      </c>
      <c r="L33" s="233"/>
      <c r="M33" s="41" t="s">
        <v>58</v>
      </c>
      <c r="N33" s="2"/>
      <c r="O33" s="51">
        <f t="shared" si="0"/>
        <v>0</v>
      </c>
      <c r="P33" s="51">
        <f t="shared" si="1"/>
        <v>0</v>
      </c>
    </row>
    <row r="34" spans="2:21" x14ac:dyDescent="0.15">
      <c r="B34" s="241"/>
      <c r="C34" s="22" t="s">
        <v>59</v>
      </c>
      <c r="D34" s="23" t="s">
        <v>102</v>
      </c>
      <c r="E34" s="24" t="s">
        <v>102</v>
      </c>
      <c r="F34" s="25"/>
      <c r="G34" s="22">
        <v>2</v>
      </c>
      <c r="H34" s="25"/>
      <c r="I34" s="25">
        <v>20</v>
      </c>
      <c r="J34" s="29">
        <v>7.0000000000000001E-3</v>
      </c>
      <c r="L34" s="233"/>
      <c r="M34" s="35" t="s">
        <v>59</v>
      </c>
      <c r="N34" s="42"/>
      <c r="O34" s="52">
        <f t="shared" si="0"/>
        <v>0</v>
      </c>
      <c r="P34" s="52">
        <f t="shared" si="1"/>
        <v>0</v>
      </c>
    </row>
    <row r="35" spans="2:21" x14ac:dyDescent="0.15">
      <c r="L35" s="227" t="s">
        <v>105</v>
      </c>
      <c r="M35" s="228"/>
      <c r="N35" s="229"/>
      <c r="O35" s="33" t="s">
        <v>100</v>
      </c>
      <c r="P35" s="33" t="s">
        <v>101</v>
      </c>
    </row>
    <row r="36" spans="2:21" x14ac:dyDescent="0.15">
      <c r="L36" s="230"/>
      <c r="M36" s="231"/>
      <c r="N36" s="232"/>
      <c r="O36" s="46">
        <f>SUM(O6:O34)</f>
        <v>40.042000000000002</v>
      </c>
      <c r="P36" s="46">
        <f>SUM(P6:P16,P19:P25,P27:P34)</f>
        <v>2400.0001400000001</v>
      </c>
      <c r="Q36" s="49" t="s">
        <v>106</v>
      </c>
      <c r="R36" s="224" t="s">
        <v>107</v>
      </c>
      <c r="S36" s="224"/>
      <c r="T36" s="224"/>
      <c r="U36" s="57" t="s">
        <v>108</v>
      </c>
    </row>
    <row r="37" spans="2:21" ht="12" thickBot="1" x14ac:dyDescent="0.2">
      <c r="L37" s="47"/>
      <c r="M37" s="47"/>
      <c r="N37" s="47"/>
      <c r="R37" s="48" t="s">
        <v>109</v>
      </c>
      <c r="S37" s="48">
        <v>4.4000000000000004</v>
      </c>
      <c r="T37" s="48" t="s">
        <v>110</v>
      </c>
      <c r="U37" s="48" t="s">
        <v>111</v>
      </c>
    </row>
    <row r="38" spans="2:21" ht="11.25" customHeight="1" x14ac:dyDescent="0.15">
      <c r="B38" s="245" t="s">
        <v>112</v>
      </c>
      <c r="C38" s="246"/>
      <c r="D38" s="246"/>
      <c r="E38" s="246"/>
      <c r="F38" s="246"/>
      <c r="G38" s="246"/>
      <c r="H38" s="246"/>
      <c r="I38" s="246"/>
      <c r="J38" s="246"/>
      <c r="K38" s="246"/>
      <c r="L38" s="246"/>
      <c r="M38" s="246"/>
      <c r="N38" s="246"/>
      <c r="O38" s="246"/>
      <c r="P38" s="247"/>
      <c r="R38" s="48" t="s">
        <v>113</v>
      </c>
      <c r="S38" s="48">
        <v>0.3</v>
      </c>
      <c r="T38" s="48" t="s">
        <v>110</v>
      </c>
      <c r="U38" s="48" t="s">
        <v>114</v>
      </c>
    </row>
    <row r="39" spans="2:21" x14ac:dyDescent="0.15">
      <c r="B39" s="248"/>
      <c r="C39" s="249"/>
      <c r="D39" s="249"/>
      <c r="E39" s="249"/>
      <c r="F39" s="249"/>
      <c r="G39" s="249"/>
      <c r="H39" s="249"/>
      <c r="I39" s="249"/>
      <c r="J39" s="249"/>
      <c r="K39" s="249"/>
      <c r="L39" s="249"/>
      <c r="M39" s="249"/>
      <c r="N39" s="249"/>
      <c r="O39" s="249"/>
      <c r="P39" s="250"/>
    </row>
    <row r="40" spans="2:21" x14ac:dyDescent="0.15">
      <c r="B40" s="248"/>
      <c r="C40" s="249"/>
      <c r="D40" s="249"/>
      <c r="E40" s="249"/>
      <c r="F40" s="249"/>
      <c r="G40" s="249"/>
      <c r="H40" s="249"/>
      <c r="I40" s="249"/>
      <c r="J40" s="249"/>
      <c r="K40" s="249"/>
      <c r="L40" s="249"/>
      <c r="M40" s="249"/>
      <c r="N40" s="249"/>
      <c r="O40" s="249"/>
      <c r="P40" s="250"/>
    </row>
    <row r="41" spans="2:21" x14ac:dyDescent="0.15">
      <c r="B41" s="248"/>
      <c r="C41" s="249"/>
      <c r="D41" s="249"/>
      <c r="E41" s="249"/>
      <c r="F41" s="249"/>
      <c r="G41" s="249"/>
      <c r="H41" s="249"/>
      <c r="I41" s="249"/>
      <c r="J41" s="249"/>
      <c r="K41" s="249"/>
      <c r="L41" s="249"/>
      <c r="M41" s="249"/>
      <c r="N41" s="249"/>
      <c r="O41" s="249"/>
      <c r="P41" s="250"/>
    </row>
    <row r="42" spans="2:21" x14ac:dyDescent="0.15">
      <c r="B42" s="248"/>
      <c r="C42" s="249"/>
      <c r="D42" s="249"/>
      <c r="E42" s="249"/>
      <c r="F42" s="249"/>
      <c r="G42" s="249"/>
      <c r="H42" s="249"/>
      <c r="I42" s="249"/>
      <c r="J42" s="249"/>
      <c r="K42" s="249"/>
      <c r="L42" s="249"/>
      <c r="M42" s="249"/>
      <c r="N42" s="249"/>
      <c r="O42" s="249"/>
      <c r="P42" s="250"/>
    </row>
    <row r="43" spans="2:21" x14ac:dyDescent="0.15">
      <c r="B43" s="248"/>
      <c r="C43" s="249"/>
      <c r="D43" s="249"/>
      <c r="E43" s="249"/>
      <c r="F43" s="249"/>
      <c r="G43" s="249"/>
      <c r="H43" s="249"/>
      <c r="I43" s="249"/>
      <c r="J43" s="249"/>
      <c r="K43" s="249"/>
      <c r="L43" s="249"/>
      <c r="M43" s="249"/>
      <c r="N43" s="249"/>
      <c r="O43" s="249"/>
      <c r="P43" s="250"/>
    </row>
    <row r="44" spans="2:21" x14ac:dyDescent="0.15">
      <c r="B44" s="248"/>
      <c r="C44" s="249"/>
      <c r="D44" s="249"/>
      <c r="E44" s="249"/>
      <c r="F44" s="249"/>
      <c r="G44" s="249"/>
      <c r="H44" s="249"/>
      <c r="I44" s="249"/>
      <c r="J44" s="249"/>
      <c r="K44" s="249"/>
      <c r="L44" s="249"/>
      <c r="M44" s="249"/>
      <c r="N44" s="249"/>
      <c r="O44" s="249"/>
      <c r="P44" s="250"/>
    </row>
    <row r="45" spans="2:21" x14ac:dyDescent="0.15">
      <c r="B45" s="248"/>
      <c r="C45" s="249"/>
      <c r="D45" s="249"/>
      <c r="E45" s="249"/>
      <c r="F45" s="249"/>
      <c r="G45" s="249"/>
      <c r="H45" s="249"/>
      <c r="I45" s="249"/>
      <c r="J45" s="249"/>
      <c r="K45" s="249"/>
      <c r="L45" s="249"/>
      <c r="M45" s="249"/>
      <c r="N45" s="249"/>
      <c r="O45" s="249"/>
      <c r="P45" s="250"/>
    </row>
    <row r="46" spans="2:21" x14ac:dyDescent="0.15">
      <c r="B46" s="248"/>
      <c r="C46" s="249"/>
      <c r="D46" s="249"/>
      <c r="E46" s="249"/>
      <c r="F46" s="249"/>
      <c r="G46" s="249"/>
      <c r="H46" s="249"/>
      <c r="I46" s="249"/>
      <c r="J46" s="249"/>
      <c r="K46" s="249"/>
      <c r="L46" s="249"/>
      <c r="M46" s="249"/>
      <c r="N46" s="249"/>
      <c r="O46" s="249"/>
      <c r="P46" s="250"/>
    </row>
    <row r="47" spans="2:21" ht="12" thickBot="1" x14ac:dyDescent="0.2">
      <c r="B47" s="251"/>
      <c r="C47" s="252"/>
      <c r="D47" s="252"/>
      <c r="E47" s="252"/>
      <c r="F47" s="252"/>
      <c r="G47" s="252"/>
      <c r="H47" s="252"/>
      <c r="I47" s="252"/>
      <c r="J47" s="252"/>
      <c r="K47" s="252"/>
      <c r="L47" s="252"/>
      <c r="M47" s="252"/>
      <c r="N47" s="252"/>
      <c r="O47" s="252"/>
      <c r="P47" s="253"/>
    </row>
  </sheetData>
  <mergeCells count="21">
    <mergeCell ref="G4:J4"/>
    <mergeCell ref="B6:B18"/>
    <mergeCell ref="B2:J2"/>
    <mergeCell ref="B38:P47"/>
    <mergeCell ref="B19:B24"/>
    <mergeCell ref="B25:B34"/>
    <mergeCell ref="D4:E4"/>
    <mergeCell ref="L2:P3"/>
    <mergeCell ref="C3:C4"/>
    <mergeCell ref="B3:B5"/>
    <mergeCell ref="D3:E3"/>
    <mergeCell ref="G3:J3"/>
    <mergeCell ref="R36:T36"/>
    <mergeCell ref="L4:L5"/>
    <mergeCell ref="L35:N36"/>
    <mergeCell ref="L6:L18"/>
    <mergeCell ref="L19:L24"/>
    <mergeCell ref="L25:L34"/>
    <mergeCell ref="O4:P4"/>
    <mergeCell ref="N4:N5"/>
    <mergeCell ref="M4:M5"/>
  </mergeCells>
  <conditionalFormatting sqref="O36">
    <cfRule type="cellIs" dxfId="15" priority="3" operator="lessThan">
      <formula>$S$37</formula>
    </cfRule>
    <cfRule type="cellIs" dxfId="14" priority="5" operator="greaterThan">
      <formula>$S$37</formula>
    </cfRule>
  </conditionalFormatting>
  <conditionalFormatting sqref="P36">
    <cfRule type="cellIs" dxfId="13" priority="1" operator="lessThan">
      <formula>$S$38</formula>
    </cfRule>
    <cfRule type="cellIs" dxfId="12" priority="2" operator="greaterThan">
      <formula>$S$38</formula>
    </cfRule>
  </conditionalFormatting>
  <pageMargins left="0.7" right="0.7" top="0.75" bottom="0.75" header="0.3" footer="0.3"/>
  <pageSetup paperSize="9"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4B55D-0EED-44D3-8607-A1C11240100C}">
  <dimension ref="B2:K34"/>
  <sheetViews>
    <sheetView showGridLines="0" zoomScaleNormal="100" workbookViewId="0"/>
  </sheetViews>
  <sheetFormatPr defaultRowHeight="11.25" x14ac:dyDescent="0.15"/>
  <cols>
    <col min="2" max="2" width="2.875" bestFit="1" customWidth="1"/>
    <col min="3" max="3" width="15.75" bestFit="1" customWidth="1"/>
    <col min="4" max="4" width="12.25" customWidth="1"/>
    <col min="5" max="6" width="20.625" customWidth="1"/>
    <col min="7" max="7" width="13" customWidth="1"/>
    <col min="8" max="8" width="17.25" customWidth="1"/>
    <col min="9" max="9" width="7.625" bestFit="1" customWidth="1"/>
    <col min="10" max="11" width="12.125" bestFit="1" customWidth="1"/>
  </cols>
  <sheetData>
    <row r="2" spans="2:6" ht="11.25" customHeight="1" x14ac:dyDescent="0.15">
      <c r="B2" s="254" t="s">
        <v>83</v>
      </c>
      <c r="C2" s="255"/>
      <c r="D2" s="255"/>
      <c r="E2" s="255"/>
      <c r="F2" s="256"/>
    </row>
    <row r="3" spans="2:6" x14ac:dyDescent="0.15">
      <c r="B3" s="257"/>
      <c r="C3" s="258"/>
      <c r="D3" s="258"/>
      <c r="E3" s="258"/>
      <c r="F3" s="259"/>
    </row>
    <row r="4" spans="2:6" x14ac:dyDescent="0.15">
      <c r="B4" s="272"/>
      <c r="C4" s="273" t="s">
        <v>90</v>
      </c>
      <c r="D4" s="270" t="s">
        <v>96</v>
      </c>
      <c r="E4" s="234" t="s">
        <v>115</v>
      </c>
      <c r="F4" s="235"/>
    </row>
    <row r="5" spans="2:6" x14ac:dyDescent="0.15">
      <c r="B5" s="226"/>
      <c r="C5" s="239"/>
      <c r="D5" s="261"/>
      <c r="E5" s="64" t="s">
        <v>116</v>
      </c>
      <c r="F5" s="33" t="s">
        <v>117</v>
      </c>
    </row>
    <row r="6" spans="2:6" x14ac:dyDescent="0.15">
      <c r="B6" s="274" t="s">
        <v>22</v>
      </c>
      <c r="C6" s="61" t="s">
        <v>27</v>
      </c>
      <c r="D6" s="111">
        <v>2E-3</v>
      </c>
      <c r="E6" s="277" t="s">
        <v>118</v>
      </c>
      <c r="F6" s="277" t="s">
        <v>119</v>
      </c>
    </row>
    <row r="7" spans="2:6" x14ac:dyDescent="0.15">
      <c r="B7" s="275"/>
      <c r="C7" s="63" t="s">
        <v>28</v>
      </c>
      <c r="D7" s="111">
        <v>0.01</v>
      </c>
      <c r="E7" s="278"/>
      <c r="F7" s="278"/>
    </row>
    <row r="8" spans="2:6" ht="11.25" customHeight="1" x14ac:dyDescent="0.15">
      <c r="B8" s="275"/>
      <c r="C8" s="36" t="s">
        <v>29</v>
      </c>
      <c r="D8" s="111">
        <v>0.05</v>
      </c>
      <c r="E8" s="278"/>
      <c r="F8" s="278"/>
    </row>
    <row r="9" spans="2:6" x14ac:dyDescent="0.15">
      <c r="B9" s="275"/>
      <c r="C9" s="61" t="s">
        <v>30</v>
      </c>
      <c r="D9" s="111">
        <v>0.05</v>
      </c>
      <c r="E9" s="278"/>
      <c r="F9" s="278"/>
    </row>
    <row r="10" spans="2:6" x14ac:dyDescent="0.15">
      <c r="B10" s="275"/>
      <c r="C10" s="99" t="s">
        <v>31</v>
      </c>
      <c r="D10" s="111">
        <v>0.01</v>
      </c>
      <c r="E10" s="278"/>
      <c r="F10" s="278"/>
    </row>
    <row r="11" spans="2:6" x14ac:dyDescent="0.15">
      <c r="B11" s="275"/>
      <c r="C11" s="106" t="s">
        <v>32</v>
      </c>
      <c r="D11" s="111">
        <v>1</v>
      </c>
      <c r="E11" s="278"/>
      <c r="F11" s="278"/>
    </row>
    <row r="12" spans="2:6" x14ac:dyDescent="0.15">
      <c r="B12" s="275"/>
      <c r="C12" s="13" t="s">
        <v>33</v>
      </c>
      <c r="D12" s="111">
        <v>1</v>
      </c>
      <c r="E12" s="278"/>
      <c r="F12" s="278"/>
    </row>
    <row r="13" spans="2:6" x14ac:dyDescent="0.15">
      <c r="B13" s="275"/>
      <c r="C13" s="99" t="s">
        <v>34</v>
      </c>
      <c r="D13" s="111">
        <v>10</v>
      </c>
      <c r="E13" s="278"/>
      <c r="F13" s="278"/>
    </row>
    <row r="14" spans="2:6" x14ac:dyDescent="0.15">
      <c r="B14" s="275"/>
      <c r="C14" s="99" t="s">
        <v>35</v>
      </c>
      <c r="D14" s="111">
        <v>10</v>
      </c>
      <c r="E14" s="278"/>
      <c r="F14" s="278"/>
    </row>
    <row r="15" spans="2:6" x14ac:dyDescent="0.15">
      <c r="B15" s="275"/>
      <c r="C15" s="13" t="s">
        <v>36</v>
      </c>
      <c r="D15" s="111">
        <v>4</v>
      </c>
      <c r="E15" s="278"/>
      <c r="F15" s="278"/>
    </row>
    <row r="16" spans="2:6" x14ac:dyDescent="0.15">
      <c r="B16" s="275"/>
      <c r="C16" s="98" t="s">
        <v>37</v>
      </c>
      <c r="D16" s="111">
        <v>3</v>
      </c>
      <c r="E16" s="278"/>
      <c r="F16" s="278"/>
    </row>
    <row r="17" spans="2:6" x14ac:dyDescent="0.15">
      <c r="B17" s="275"/>
      <c r="C17" s="99" t="s">
        <v>38</v>
      </c>
      <c r="D17" s="111">
        <v>3</v>
      </c>
      <c r="E17" s="278"/>
      <c r="F17" s="278"/>
    </row>
    <row r="18" spans="2:6" x14ac:dyDescent="0.15">
      <c r="B18" s="275"/>
      <c r="C18" s="99" t="s">
        <v>39</v>
      </c>
      <c r="D18" s="111">
        <v>0.3</v>
      </c>
      <c r="E18" s="278"/>
      <c r="F18" s="278"/>
    </row>
    <row r="19" spans="2:6" x14ac:dyDescent="0.15">
      <c r="B19" s="275"/>
      <c r="C19" s="61" t="s">
        <v>40</v>
      </c>
      <c r="D19" s="111">
        <v>0.02</v>
      </c>
      <c r="E19" s="278"/>
      <c r="F19" s="278"/>
    </row>
    <row r="20" spans="2:6" x14ac:dyDescent="0.15">
      <c r="B20" s="276"/>
      <c r="C20" s="105" t="s">
        <v>41</v>
      </c>
      <c r="D20" s="112">
        <v>0.02</v>
      </c>
      <c r="E20" s="278"/>
      <c r="F20" s="278"/>
    </row>
    <row r="21" spans="2:6" x14ac:dyDescent="0.15">
      <c r="B21" s="274" t="s">
        <v>23</v>
      </c>
      <c r="C21" s="104" t="s">
        <v>42</v>
      </c>
      <c r="D21" s="113">
        <v>1E-3</v>
      </c>
      <c r="E21" s="278"/>
      <c r="F21" s="278"/>
    </row>
    <row r="22" spans="2:6" x14ac:dyDescent="0.15">
      <c r="B22" s="275"/>
      <c r="C22" s="61" t="s">
        <v>43</v>
      </c>
      <c r="D22" s="111">
        <v>0.6</v>
      </c>
      <c r="E22" s="278"/>
      <c r="F22" s="278"/>
    </row>
    <row r="23" spans="2:6" x14ac:dyDescent="0.15">
      <c r="B23" s="275"/>
      <c r="C23" s="61" t="s">
        <v>44</v>
      </c>
      <c r="D23" s="111">
        <v>0.6</v>
      </c>
      <c r="E23" s="278"/>
      <c r="F23" s="278"/>
    </row>
    <row r="24" spans="2:6" x14ac:dyDescent="0.15">
      <c r="B24" s="275"/>
      <c r="C24" s="61" t="s">
        <v>45</v>
      </c>
      <c r="D24" s="111">
        <v>2</v>
      </c>
      <c r="E24" s="278"/>
      <c r="F24" s="278"/>
    </row>
    <row r="25" spans="2:6" x14ac:dyDescent="0.15">
      <c r="B25" s="275"/>
      <c r="C25" s="61" t="s">
        <v>46</v>
      </c>
      <c r="D25" s="111">
        <v>2</v>
      </c>
      <c r="E25" s="278"/>
      <c r="F25" s="278"/>
    </row>
    <row r="26" spans="2:6" x14ac:dyDescent="0.15">
      <c r="B26" s="276"/>
      <c r="C26" s="35" t="s">
        <v>47</v>
      </c>
      <c r="D26" s="112">
        <v>2</v>
      </c>
      <c r="E26" s="278"/>
      <c r="F26" s="278"/>
    </row>
    <row r="27" spans="2:6" ht="11.25" customHeight="1" x14ac:dyDescent="0.15">
      <c r="B27" s="233" t="s">
        <v>24</v>
      </c>
      <c r="C27" s="34" t="s">
        <v>48</v>
      </c>
      <c r="D27" s="113">
        <v>0.06</v>
      </c>
      <c r="E27" s="278"/>
      <c r="F27" s="278"/>
    </row>
    <row r="28" spans="2:6" x14ac:dyDescent="0.15">
      <c r="B28" s="233"/>
      <c r="C28" s="61" t="s">
        <v>49</v>
      </c>
      <c r="D28" s="111">
        <v>0.03</v>
      </c>
      <c r="E28" s="278"/>
      <c r="F28" s="278"/>
    </row>
    <row r="29" spans="2:6" x14ac:dyDescent="0.15">
      <c r="B29" s="233"/>
      <c r="C29" s="61" t="s">
        <v>50</v>
      </c>
      <c r="D29" s="111">
        <v>0.02</v>
      </c>
      <c r="E29" s="278"/>
      <c r="F29" s="278"/>
    </row>
    <row r="30" spans="2:6" x14ac:dyDescent="0.15">
      <c r="B30" s="233"/>
      <c r="C30" s="61" t="s">
        <v>51</v>
      </c>
      <c r="D30" s="111">
        <v>0.04</v>
      </c>
      <c r="E30" s="278"/>
      <c r="F30" s="278"/>
    </row>
    <row r="31" spans="2:6" x14ac:dyDescent="0.15">
      <c r="B31" s="233"/>
      <c r="C31" s="103" t="s">
        <v>60</v>
      </c>
      <c r="D31" s="111">
        <v>0.01</v>
      </c>
      <c r="E31" s="279"/>
      <c r="F31" s="279"/>
    </row>
    <row r="32" spans="2:6" x14ac:dyDescent="0.15">
      <c r="B32" s="266" t="s">
        <v>120</v>
      </c>
      <c r="C32" s="267"/>
      <c r="D32" s="267"/>
      <c r="E32" s="65" t="s">
        <v>121</v>
      </c>
      <c r="F32" s="81" t="s">
        <v>122</v>
      </c>
    </row>
    <row r="33" spans="2:11" ht="33.75" x14ac:dyDescent="0.15">
      <c r="B33" s="268"/>
      <c r="C33" s="269"/>
      <c r="D33" s="269"/>
      <c r="E33" s="80" t="s">
        <v>123</v>
      </c>
      <c r="F33" s="84" t="s">
        <v>124</v>
      </c>
      <c r="G33" s="49" t="s">
        <v>106</v>
      </c>
      <c r="H33" s="271" t="s">
        <v>125</v>
      </c>
      <c r="I33" s="271"/>
      <c r="J33" s="271"/>
      <c r="K33" s="83" t="s">
        <v>126</v>
      </c>
    </row>
    <row r="34" spans="2:11" x14ac:dyDescent="0.15">
      <c r="G34" s="16"/>
      <c r="H34" s="48" t="s">
        <v>127</v>
      </c>
      <c r="I34" s="48">
        <v>4.4000000000000004</v>
      </c>
      <c r="J34" s="48" t="s">
        <v>128</v>
      </c>
      <c r="K34" s="85" t="s">
        <v>129</v>
      </c>
    </row>
  </sheetData>
  <mergeCells count="12">
    <mergeCell ref="B27:B31"/>
    <mergeCell ref="B32:D33"/>
    <mergeCell ref="D4:D5"/>
    <mergeCell ref="H33:J33"/>
    <mergeCell ref="B2:F3"/>
    <mergeCell ref="B4:B5"/>
    <mergeCell ref="C4:C5"/>
    <mergeCell ref="E4:F4"/>
    <mergeCell ref="B21:B26"/>
    <mergeCell ref="E6:E31"/>
    <mergeCell ref="F6:F31"/>
    <mergeCell ref="B6:B20"/>
  </mergeCells>
  <conditionalFormatting sqref="E33:F33">
    <cfRule type="cellIs" dxfId="11" priority="3" operator="lessThan">
      <formula>$R$34</formula>
    </cfRule>
    <cfRule type="cellIs" dxfId="10" priority="4" operator="greaterThan">
      <formula>$R$34</formula>
    </cfRule>
  </conditionalFormatting>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B97F5-1473-4124-96F8-7E1F764ECE3B}">
  <dimension ref="B2:K44"/>
  <sheetViews>
    <sheetView showGridLines="0" workbookViewId="0"/>
  </sheetViews>
  <sheetFormatPr defaultRowHeight="11.25" x14ac:dyDescent="0.15"/>
  <cols>
    <col min="2" max="2" width="5.5" customWidth="1"/>
    <col min="3" max="3" width="15.75" bestFit="1" customWidth="1"/>
    <col min="4" max="4" width="13" customWidth="1"/>
    <col min="5" max="5" width="23.25" customWidth="1"/>
    <col min="6" max="6" width="22.375" customWidth="1"/>
    <col min="8" max="8" width="22.75" bestFit="1" customWidth="1"/>
  </cols>
  <sheetData>
    <row r="2" spans="2:6" x14ac:dyDescent="0.15">
      <c r="B2" s="254" t="s">
        <v>83</v>
      </c>
      <c r="C2" s="255"/>
      <c r="D2" s="255"/>
      <c r="E2" s="255"/>
      <c r="F2" s="256"/>
    </row>
    <row r="3" spans="2:6" x14ac:dyDescent="0.15">
      <c r="B3" s="257"/>
      <c r="C3" s="258"/>
      <c r="D3" s="258"/>
      <c r="E3" s="258"/>
      <c r="F3" s="259"/>
    </row>
    <row r="4" spans="2:6" ht="11.25" customHeight="1" x14ac:dyDescent="0.15">
      <c r="B4" s="225"/>
      <c r="C4" s="238" t="s">
        <v>90</v>
      </c>
      <c r="D4" s="260" t="s">
        <v>96</v>
      </c>
      <c r="E4" s="234" t="s">
        <v>115</v>
      </c>
      <c r="F4" s="235"/>
    </row>
    <row r="5" spans="2:6" x14ac:dyDescent="0.15">
      <c r="B5" s="226"/>
      <c r="C5" s="239"/>
      <c r="D5" s="261"/>
      <c r="E5" s="64" t="s">
        <v>116</v>
      </c>
      <c r="F5" s="33" t="s">
        <v>117</v>
      </c>
    </row>
    <row r="6" spans="2:6" x14ac:dyDescent="0.15">
      <c r="B6" s="274" t="s">
        <v>22</v>
      </c>
      <c r="C6" s="108" t="s">
        <v>27</v>
      </c>
      <c r="D6" s="111">
        <v>2E-3</v>
      </c>
      <c r="E6" s="277" t="s">
        <v>118</v>
      </c>
      <c r="F6" s="277" t="s">
        <v>119</v>
      </c>
    </row>
    <row r="7" spans="2:6" x14ac:dyDescent="0.15">
      <c r="B7" s="275"/>
      <c r="C7" s="61" t="s">
        <v>28</v>
      </c>
      <c r="D7" s="111">
        <v>0.01</v>
      </c>
      <c r="E7" s="278"/>
      <c r="F7" s="278"/>
    </row>
    <row r="8" spans="2:6" x14ac:dyDescent="0.15">
      <c r="B8" s="275"/>
      <c r="C8" s="36" t="s">
        <v>29</v>
      </c>
      <c r="D8" s="111">
        <v>0.05</v>
      </c>
      <c r="E8" s="278"/>
      <c r="F8" s="278"/>
    </row>
    <row r="9" spans="2:6" x14ac:dyDescent="0.15">
      <c r="B9" s="275"/>
      <c r="C9" s="99" t="s">
        <v>30</v>
      </c>
      <c r="D9" s="111">
        <v>0.05</v>
      </c>
      <c r="E9" s="278"/>
      <c r="F9" s="278"/>
    </row>
    <row r="10" spans="2:6" x14ac:dyDescent="0.15">
      <c r="B10" s="275"/>
      <c r="C10" s="99" t="s">
        <v>31</v>
      </c>
      <c r="D10" s="111">
        <v>0.01</v>
      </c>
      <c r="E10" s="278"/>
      <c r="F10" s="278"/>
    </row>
    <row r="11" spans="2:6" x14ac:dyDescent="0.15">
      <c r="B11" s="275"/>
      <c r="C11" s="106" t="s">
        <v>32</v>
      </c>
      <c r="D11" s="111">
        <v>1</v>
      </c>
      <c r="E11" s="278"/>
      <c r="F11" s="278"/>
    </row>
    <row r="12" spans="2:6" x14ac:dyDescent="0.15">
      <c r="B12" s="275"/>
      <c r="C12" s="13" t="s">
        <v>33</v>
      </c>
      <c r="D12" s="111">
        <v>1</v>
      </c>
      <c r="E12" s="278"/>
      <c r="F12" s="278"/>
    </row>
    <row r="13" spans="2:6" x14ac:dyDescent="0.15">
      <c r="B13" s="275"/>
      <c r="C13" s="99" t="s">
        <v>34</v>
      </c>
      <c r="D13" s="111">
        <v>10</v>
      </c>
      <c r="E13" s="278"/>
      <c r="F13" s="278"/>
    </row>
    <row r="14" spans="2:6" x14ac:dyDescent="0.15">
      <c r="B14" s="275"/>
      <c r="C14" s="99" t="s">
        <v>35</v>
      </c>
      <c r="D14" s="111">
        <v>10</v>
      </c>
      <c r="E14" s="278"/>
      <c r="F14" s="278"/>
    </row>
    <row r="15" spans="2:6" x14ac:dyDescent="0.15">
      <c r="B15" s="275"/>
      <c r="C15" s="13" t="s">
        <v>36</v>
      </c>
      <c r="D15" s="111">
        <v>4</v>
      </c>
      <c r="E15" s="278"/>
      <c r="F15" s="278"/>
    </row>
    <row r="16" spans="2:6" x14ac:dyDescent="0.15">
      <c r="B16" s="275"/>
      <c r="C16" s="98" t="s">
        <v>37</v>
      </c>
      <c r="D16" s="111">
        <v>3</v>
      </c>
      <c r="E16" s="278"/>
      <c r="F16" s="278"/>
    </row>
    <row r="17" spans="2:6" x14ac:dyDescent="0.15">
      <c r="B17" s="275"/>
      <c r="C17" s="99" t="s">
        <v>38</v>
      </c>
      <c r="D17" s="111">
        <v>3</v>
      </c>
      <c r="E17" s="278"/>
      <c r="F17" s="278"/>
    </row>
    <row r="18" spans="2:6" x14ac:dyDescent="0.15">
      <c r="B18" s="275"/>
      <c r="C18" s="99" t="s">
        <v>39</v>
      </c>
      <c r="D18" s="111">
        <v>0.3</v>
      </c>
      <c r="E18" s="278"/>
      <c r="F18" s="278"/>
    </row>
    <row r="19" spans="2:6" x14ac:dyDescent="0.15">
      <c r="B19" s="275"/>
      <c r="C19" s="61" t="s">
        <v>40</v>
      </c>
      <c r="D19" s="111">
        <v>0.02</v>
      </c>
      <c r="E19" s="278"/>
      <c r="F19" s="278"/>
    </row>
    <row r="20" spans="2:6" x14ac:dyDescent="0.15">
      <c r="B20" s="276"/>
      <c r="C20" s="105" t="s">
        <v>41</v>
      </c>
      <c r="D20" s="112">
        <v>0.02</v>
      </c>
      <c r="E20" s="278"/>
      <c r="F20" s="278"/>
    </row>
    <row r="21" spans="2:6" x14ac:dyDescent="0.15">
      <c r="B21" s="275" t="s">
        <v>23</v>
      </c>
      <c r="C21" s="104" t="s">
        <v>42</v>
      </c>
      <c r="D21" s="113">
        <v>1E-3</v>
      </c>
      <c r="E21" s="278"/>
      <c r="F21" s="278"/>
    </row>
    <row r="22" spans="2:6" x14ac:dyDescent="0.15">
      <c r="B22" s="275"/>
      <c r="C22" s="61" t="s">
        <v>43</v>
      </c>
      <c r="D22" s="111">
        <v>0.6</v>
      </c>
      <c r="E22" s="278"/>
      <c r="F22" s="278"/>
    </row>
    <row r="23" spans="2:6" x14ac:dyDescent="0.15">
      <c r="B23" s="275"/>
      <c r="C23" s="61" t="s">
        <v>44</v>
      </c>
      <c r="D23" s="111">
        <v>0.6</v>
      </c>
      <c r="E23" s="278"/>
      <c r="F23" s="278"/>
    </row>
    <row r="24" spans="2:6" x14ac:dyDescent="0.15">
      <c r="B24" s="275"/>
      <c r="C24" s="61" t="s">
        <v>45</v>
      </c>
      <c r="D24" s="111">
        <v>2</v>
      </c>
      <c r="E24" s="278"/>
      <c r="F24" s="278"/>
    </row>
    <row r="25" spans="2:6" x14ac:dyDescent="0.15">
      <c r="B25" s="275"/>
      <c r="C25" s="61" t="s">
        <v>46</v>
      </c>
      <c r="D25" s="111">
        <v>2</v>
      </c>
      <c r="E25" s="278"/>
      <c r="F25" s="278"/>
    </row>
    <row r="26" spans="2:6" x14ac:dyDescent="0.15">
      <c r="B26" s="276"/>
      <c r="C26" s="105" t="s">
        <v>47</v>
      </c>
      <c r="D26" s="112">
        <v>2</v>
      </c>
      <c r="E26" s="278"/>
      <c r="F26" s="278"/>
    </row>
    <row r="27" spans="2:6" x14ac:dyDescent="0.15">
      <c r="B27" s="274" t="s">
        <v>24</v>
      </c>
      <c r="C27" s="104" t="s">
        <v>48</v>
      </c>
      <c r="D27" s="113">
        <v>0.06</v>
      </c>
      <c r="E27" s="278"/>
      <c r="F27" s="278"/>
    </row>
    <row r="28" spans="2:6" x14ac:dyDescent="0.15">
      <c r="B28" s="275"/>
      <c r="C28" s="61" t="s">
        <v>49</v>
      </c>
      <c r="D28" s="111">
        <v>0.03</v>
      </c>
      <c r="E28" s="278"/>
      <c r="F28" s="278"/>
    </row>
    <row r="29" spans="2:6" x14ac:dyDescent="0.15">
      <c r="B29" s="275"/>
      <c r="C29" s="61" t="s">
        <v>50</v>
      </c>
      <c r="D29" s="111">
        <v>1</v>
      </c>
      <c r="E29" s="278"/>
      <c r="F29" s="278"/>
    </row>
    <row r="30" spans="2:6" x14ac:dyDescent="0.15">
      <c r="B30" s="275"/>
      <c r="C30" s="61" t="s">
        <v>51</v>
      </c>
      <c r="D30" s="111">
        <v>10</v>
      </c>
      <c r="E30" s="278"/>
      <c r="F30" s="278"/>
    </row>
    <row r="31" spans="2:6" x14ac:dyDescent="0.15">
      <c r="B31" s="275"/>
      <c r="C31" s="61" t="s">
        <v>52</v>
      </c>
      <c r="D31" s="111">
        <v>10</v>
      </c>
      <c r="E31" s="278"/>
      <c r="F31" s="278"/>
    </row>
    <row r="32" spans="2:6" x14ac:dyDescent="0.15">
      <c r="B32" s="275"/>
      <c r="C32" s="61" t="s">
        <v>53</v>
      </c>
      <c r="D32" s="111">
        <v>0.05</v>
      </c>
      <c r="E32" s="278"/>
      <c r="F32" s="278"/>
    </row>
    <row r="33" spans="2:11" x14ac:dyDescent="0.15">
      <c r="B33" s="275"/>
      <c r="C33" s="61" t="s">
        <v>54</v>
      </c>
      <c r="D33" s="111">
        <v>1</v>
      </c>
      <c r="E33" s="278"/>
      <c r="F33" s="278"/>
    </row>
    <row r="34" spans="2:11" x14ac:dyDescent="0.15">
      <c r="B34" s="275"/>
      <c r="C34" s="61" t="s">
        <v>55</v>
      </c>
      <c r="D34" s="111">
        <v>10</v>
      </c>
      <c r="E34" s="278"/>
      <c r="F34" s="278"/>
    </row>
    <row r="35" spans="2:11" x14ac:dyDescent="0.15">
      <c r="B35" s="275"/>
      <c r="C35" s="104" t="s">
        <v>56</v>
      </c>
      <c r="D35" s="111">
        <v>10</v>
      </c>
      <c r="E35" s="278"/>
      <c r="F35" s="278"/>
    </row>
    <row r="36" spans="2:11" x14ac:dyDescent="0.15">
      <c r="B36" s="275"/>
      <c r="C36" s="61" t="s">
        <v>57</v>
      </c>
      <c r="D36" s="111">
        <v>2</v>
      </c>
      <c r="E36" s="278"/>
      <c r="F36" s="278"/>
    </row>
    <row r="37" spans="2:11" x14ac:dyDescent="0.15">
      <c r="B37" s="275"/>
      <c r="C37" s="61" t="s">
        <v>58</v>
      </c>
      <c r="D37" s="111">
        <v>2</v>
      </c>
      <c r="E37" s="278"/>
      <c r="F37" s="278"/>
    </row>
    <row r="38" spans="2:11" x14ac:dyDescent="0.15">
      <c r="B38" s="275"/>
      <c r="C38" s="61" t="s">
        <v>59</v>
      </c>
      <c r="D38" s="111">
        <v>2</v>
      </c>
      <c r="E38" s="278"/>
      <c r="F38" s="278"/>
    </row>
    <row r="39" spans="2:11" x14ac:dyDescent="0.15">
      <c r="B39" s="275"/>
      <c r="C39" s="61" t="s">
        <v>60</v>
      </c>
      <c r="D39" s="111">
        <v>0.01</v>
      </c>
      <c r="E39" s="278"/>
      <c r="F39" s="278"/>
    </row>
    <row r="40" spans="2:11" x14ac:dyDescent="0.15">
      <c r="B40" s="275"/>
      <c r="C40" s="104" t="s">
        <v>61</v>
      </c>
      <c r="D40" s="111">
        <v>1</v>
      </c>
      <c r="E40" s="278"/>
      <c r="F40" s="278"/>
    </row>
    <row r="41" spans="2:11" x14ac:dyDescent="0.15">
      <c r="B41" s="276"/>
      <c r="C41" s="35" t="s">
        <v>62</v>
      </c>
      <c r="D41" s="111">
        <v>10</v>
      </c>
      <c r="E41" s="279"/>
      <c r="F41" s="279"/>
    </row>
    <row r="42" spans="2:11" ht="21.75" customHeight="1" x14ac:dyDescent="0.15">
      <c r="B42" s="266" t="s">
        <v>120</v>
      </c>
      <c r="C42" s="267"/>
      <c r="D42" s="267"/>
      <c r="E42" s="64" t="s">
        <v>130</v>
      </c>
      <c r="F42" s="33" t="s">
        <v>131</v>
      </c>
    </row>
    <row r="43" spans="2:11" ht="43.5" customHeight="1" x14ac:dyDescent="0.15">
      <c r="B43" s="268"/>
      <c r="C43" s="269"/>
      <c r="D43" s="269"/>
      <c r="E43" s="80" t="s">
        <v>123</v>
      </c>
      <c r="F43" s="84" t="s">
        <v>124</v>
      </c>
      <c r="G43" s="49" t="s">
        <v>106</v>
      </c>
      <c r="H43" s="271" t="s">
        <v>125</v>
      </c>
      <c r="I43" s="271"/>
      <c r="J43" s="271"/>
      <c r="K43" s="83" t="s">
        <v>126</v>
      </c>
    </row>
    <row r="44" spans="2:11" x14ac:dyDescent="0.15">
      <c r="G44" s="16"/>
      <c r="H44" s="48" t="s">
        <v>127</v>
      </c>
      <c r="I44" s="48">
        <v>4.4000000000000004</v>
      </c>
      <c r="J44" s="48" t="s">
        <v>128</v>
      </c>
      <c r="K44" s="85" t="s">
        <v>129</v>
      </c>
    </row>
  </sheetData>
  <mergeCells count="12">
    <mergeCell ref="B2:F3"/>
    <mergeCell ref="B4:B5"/>
    <mergeCell ref="C4:C5"/>
    <mergeCell ref="D4:D5"/>
    <mergeCell ref="E4:F4"/>
    <mergeCell ref="B27:B41"/>
    <mergeCell ref="B42:D43"/>
    <mergeCell ref="H43:J43"/>
    <mergeCell ref="B21:B26"/>
    <mergeCell ref="E6:E41"/>
    <mergeCell ref="F6:F41"/>
    <mergeCell ref="B6:B20"/>
  </mergeCells>
  <conditionalFormatting sqref="E43:F43">
    <cfRule type="cellIs" dxfId="9" priority="1" operator="lessThan">
      <formula>$R$34</formula>
    </cfRule>
    <cfRule type="cellIs" dxfId="8" priority="2" operator="greaterThan">
      <formula>$R$34</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1F9DD-F117-4F68-961A-FD60CBAEA4F5}">
  <dimension ref="B2:L44"/>
  <sheetViews>
    <sheetView showGridLines="0" zoomScaleNormal="100" workbookViewId="0"/>
  </sheetViews>
  <sheetFormatPr defaultRowHeight="11.25" x14ac:dyDescent="0.15"/>
  <cols>
    <col min="2" max="2" width="2.875" bestFit="1" customWidth="1"/>
    <col min="3" max="3" width="15.75" bestFit="1" customWidth="1"/>
    <col min="4" max="5" width="12" customWidth="1"/>
    <col min="6" max="6" width="20.875" bestFit="1" customWidth="1"/>
    <col min="7" max="7" width="21.125" bestFit="1" customWidth="1"/>
    <col min="8" max="8" width="9.875" bestFit="1" customWidth="1"/>
    <col min="9" max="9" width="25" customWidth="1"/>
    <col min="10" max="10" width="3.875" bestFit="1" customWidth="1"/>
    <col min="11" max="11" width="7.625" bestFit="1" customWidth="1"/>
    <col min="12" max="12" width="19.875" bestFit="1" customWidth="1"/>
  </cols>
  <sheetData>
    <row r="2" spans="2:7" x14ac:dyDescent="0.15">
      <c r="B2" s="254" t="s">
        <v>83</v>
      </c>
      <c r="C2" s="255"/>
      <c r="D2" s="255"/>
      <c r="E2" s="255"/>
      <c r="F2" s="255"/>
      <c r="G2" s="256"/>
    </row>
    <row r="3" spans="2:7" x14ac:dyDescent="0.15">
      <c r="B3" s="257"/>
      <c r="C3" s="258"/>
      <c r="D3" s="258"/>
      <c r="E3" s="258"/>
      <c r="F3" s="258"/>
      <c r="G3" s="259"/>
    </row>
    <row r="4" spans="2:7" x14ac:dyDescent="0.15">
      <c r="B4" s="225"/>
      <c r="C4" s="238" t="s">
        <v>90</v>
      </c>
      <c r="D4" s="260" t="s">
        <v>96</v>
      </c>
      <c r="E4" s="260" t="s">
        <v>98</v>
      </c>
      <c r="F4" s="234" t="s">
        <v>115</v>
      </c>
      <c r="G4" s="235"/>
    </row>
    <row r="5" spans="2:7" x14ac:dyDescent="0.15">
      <c r="B5" s="272"/>
      <c r="C5" s="239"/>
      <c r="D5" s="261"/>
      <c r="E5" s="261"/>
      <c r="F5" s="64" t="s">
        <v>116</v>
      </c>
      <c r="G5" s="33" t="s">
        <v>117</v>
      </c>
    </row>
    <row r="6" spans="2:7" x14ac:dyDescent="0.15">
      <c r="B6" s="274" t="s">
        <v>22</v>
      </c>
      <c r="C6" s="110" t="s">
        <v>27</v>
      </c>
      <c r="D6" s="111">
        <v>2E-3</v>
      </c>
      <c r="E6" s="111">
        <v>0</v>
      </c>
      <c r="F6" s="277" t="s">
        <v>118</v>
      </c>
      <c r="G6" s="277" t="s">
        <v>119</v>
      </c>
    </row>
    <row r="7" spans="2:7" x14ac:dyDescent="0.15">
      <c r="B7" s="275"/>
      <c r="C7" s="99" t="s">
        <v>28</v>
      </c>
      <c r="D7" s="111">
        <v>0.05</v>
      </c>
      <c r="E7" s="111">
        <v>0</v>
      </c>
      <c r="F7" s="278"/>
      <c r="G7" s="278"/>
    </row>
    <row r="8" spans="2:7" ht="11.25" customHeight="1" x14ac:dyDescent="0.15">
      <c r="B8" s="275"/>
      <c r="C8" s="99" t="s">
        <v>29</v>
      </c>
      <c r="D8" s="111">
        <v>0.05</v>
      </c>
      <c r="E8" s="111">
        <v>5.0000000000000001E-3</v>
      </c>
      <c r="F8" s="278"/>
      <c r="G8" s="278"/>
    </row>
    <row r="9" spans="2:7" x14ac:dyDescent="0.15">
      <c r="B9" s="275"/>
      <c r="C9" s="99" t="s">
        <v>30</v>
      </c>
      <c r="D9" s="111">
        <v>0.05</v>
      </c>
      <c r="E9" s="111">
        <v>0.02</v>
      </c>
      <c r="F9" s="278"/>
      <c r="G9" s="278"/>
    </row>
    <row r="10" spans="2:7" x14ac:dyDescent="0.15">
      <c r="B10" s="275"/>
      <c r="C10" s="99" t="s">
        <v>31</v>
      </c>
      <c r="D10" s="111">
        <v>0.01</v>
      </c>
      <c r="E10" s="111">
        <v>7.0000000000000007E-2</v>
      </c>
      <c r="F10" s="278"/>
      <c r="G10" s="278"/>
    </row>
    <row r="11" spans="2:7" x14ac:dyDescent="0.15">
      <c r="B11" s="275"/>
      <c r="C11" s="99" t="s">
        <v>32</v>
      </c>
      <c r="D11" s="111">
        <v>1</v>
      </c>
      <c r="E11" s="111">
        <v>0.3</v>
      </c>
      <c r="F11" s="278"/>
      <c r="G11" s="278"/>
    </row>
    <row r="12" spans="2:7" x14ac:dyDescent="0.15">
      <c r="B12" s="275"/>
      <c r="C12" s="99" t="s">
        <v>33</v>
      </c>
      <c r="D12" s="111">
        <v>1</v>
      </c>
      <c r="E12" s="111">
        <v>1</v>
      </c>
      <c r="F12" s="278"/>
      <c r="G12" s="278"/>
    </row>
    <row r="13" spans="2:7" x14ac:dyDescent="0.15">
      <c r="B13" s="275"/>
      <c r="C13" s="99" t="s">
        <v>34</v>
      </c>
      <c r="D13" s="111">
        <v>10</v>
      </c>
      <c r="E13" s="111">
        <v>4</v>
      </c>
      <c r="F13" s="278"/>
      <c r="G13" s="278"/>
    </row>
    <row r="14" spans="2:7" x14ac:dyDescent="0.15">
      <c r="B14" s="275"/>
      <c r="C14" s="99" t="s">
        <v>35</v>
      </c>
      <c r="D14" s="111">
        <v>10</v>
      </c>
      <c r="E14" s="111">
        <v>10</v>
      </c>
      <c r="F14" s="278"/>
      <c r="G14" s="278"/>
    </row>
    <row r="15" spans="2:7" x14ac:dyDescent="0.15">
      <c r="B15" s="275"/>
      <c r="C15" s="99" t="s">
        <v>36</v>
      </c>
      <c r="D15" s="111">
        <v>4</v>
      </c>
      <c r="E15" s="111">
        <v>60</v>
      </c>
      <c r="F15" s="278"/>
      <c r="G15" s="278"/>
    </row>
    <row r="16" spans="2:7" x14ac:dyDescent="0.15">
      <c r="B16" s="275"/>
      <c r="C16" s="99" t="s">
        <v>37</v>
      </c>
      <c r="D16" s="111">
        <v>3</v>
      </c>
      <c r="E16" s="111">
        <v>200</v>
      </c>
      <c r="F16" s="278"/>
      <c r="G16" s="278"/>
    </row>
    <row r="17" spans="2:7" x14ac:dyDescent="0.15">
      <c r="B17" s="275"/>
      <c r="C17" s="99" t="s">
        <v>38</v>
      </c>
      <c r="D17" s="111">
        <v>3</v>
      </c>
      <c r="E17" s="111">
        <v>100</v>
      </c>
      <c r="F17" s="278"/>
      <c r="G17" s="278"/>
    </row>
    <row r="18" spans="2:7" x14ac:dyDescent="0.15">
      <c r="B18" s="275"/>
      <c r="C18" s="99" t="s">
        <v>39</v>
      </c>
      <c r="D18" s="111">
        <v>0.3</v>
      </c>
      <c r="E18" s="111">
        <v>40</v>
      </c>
      <c r="F18" s="278"/>
      <c r="G18" s="278"/>
    </row>
    <row r="19" spans="2:7" x14ac:dyDescent="0.15">
      <c r="B19" s="275"/>
      <c r="C19" s="99" t="s">
        <v>40</v>
      </c>
      <c r="D19" s="111">
        <v>0.02</v>
      </c>
      <c r="E19" s="111">
        <v>40</v>
      </c>
      <c r="F19" s="278"/>
      <c r="G19" s="278"/>
    </row>
    <row r="20" spans="2:7" x14ac:dyDescent="0.15">
      <c r="B20" s="276"/>
      <c r="C20" s="109" t="s">
        <v>41</v>
      </c>
      <c r="D20" s="112">
        <v>0.02</v>
      </c>
      <c r="E20" s="112">
        <v>40</v>
      </c>
      <c r="F20" s="278"/>
      <c r="G20" s="278"/>
    </row>
    <row r="21" spans="2:7" x14ac:dyDescent="0.15">
      <c r="B21" s="275" t="s">
        <v>23</v>
      </c>
      <c r="C21" s="106" t="s">
        <v>42</v>
      </c>
      <c r="D21" s="113">
        <v>1E-3</v>
      </c>
      <c r="E21" s="113">
        <v>0.1</v>
      </c>
      <c r="F21" s="278"/>
      <c r="G21" s="278"/>
    </row>
    <row r="22" spans="2:7" x14ac:dyDescent="0.15">
      <c r="B22" s="275"/>
      <c r="C22" s="99" t="s">
        <v>43</v>
      </c>
      <c r="D22" s="111">
        <v>0.6</v>
      </c>
      <c r="E22" s="111">
        <v>0.4</v>
      </c>
      <c r="F22" s="278"/>
      <c r="G22" s="278"/>
    </row>
    <row r="23" spans="2:7" x14ac:dyDescent="0.15">
      <c r="B23" s="275"/>
      <c r="C23" s="99" t="s">
        <v>44</v>
      </c>
      <c r="D23" s="111">
        <v>0.6</v>
      </c>
      <c r="E23" s="111">
        <v>2</v>
      </c>
      <c r="F23" s="278"/>
      <c r="G23" s="278"/>
    </row>
    <row r="24" spans="2:7" x14ac:dyDescent="0.15">
      <c r="B24" s="275"/>
      <c r="C24" s="99" t="s">
        <v>45</v>
      </c>
      <c r="D24" s="111">
        <v>2</v>
      </c>
      <c r="E24" s="111">
        <v>6</v>
      </c>
      <c r="F24" s="278"/>
      <c r="G24" s="278"/>
    </row>
    <row r="25" spans="2:7" x14ac:dyDescent="0.15">
      <c r="B25" s="275"/>
      <c r="C25" s="99" t="s">
        <v>46</v>
      </c>
      <c r="D25" s="111">
        <v>2</v>
      </c>
      <c r="E25" s="111">
        <v>20</v>
      </c>
      <c r="F25" s="278"/>
      <c r="G25" s="278"/>
    </row>
    <row r="26" spans="2:7" x14ac:dyDescent="0.15">
      <c r="B26" s="276"/>
      <c r="C26" s="109" t="s">
        <v>47</v>
      </c>
      <c r="D26" s="112">
        <v>2</v>
      </c>
      <c r="E26" s="112">
        <v>300</v>
      </c>
      <c r="F26" s="278"/>
      <c r="G26" s="278"/>
    </row>
    <row r="27" spans="2:7" x14ac:dyDescent="0.15">
      <c r="B27" s="233" t="s">
        <v>24</v>
      </c>
      <c r="C27" s="106" t="s">
        <v>48</v>
      </c>
      <c r="D27" s="113">
        <v>0.06</v>
      </c>
      <c r="E27" s="113">
        <v>0.3</v>
      </c>
      <c r="F27" s="278"/>
      <c r="G27" s="278"/>
    </row>
    <row r="28" spans="2:7" x14ac:dyDescent="0.15">
      <c r="B28" s="233"/>
      <c r="C28" s="99" t="s">
        <v>49</v>
      </c>
      <c r="D28" s="111">
        <v>0.03</v>
      </c>
      <c r="E28" s="111">
        <v>1</v>
      </c>
      <c r="F28" s="278"/>
      <c r="G28" s="278"/>
    </row>
    <row r="29" spans="2:7" x14ac:dyDescent="0.15">
      <c r="B29" s="233"/>
      <c r="C29" s="99" t="s">
        <v>50</v>
      </c>
      <c r="D29" s="111">
        <v>1</v>
      </c>
      <c r="E29" s="111">
        <v>0.3</v>
      </c>
      <c r="F29" s="278"/>
      <c r="G29" s="278"/>
    </row>
    <row r="30" spans="2:7" x14ac:dyDescent="0.15">
      <c r="B30" s="233"/>
      <c r="C30" s="99" t="s">
        <v>51</v>
      </c>
      <c r="D30" s="111">
        <v>10</v>
      </c>
      <c r="E30" s="111">
        <v>4</v>
      </c>
      <c r="F30" s="278"/>
      <c r="G30" s="278"/>
    </row>
    <row r="31" spans="2:7" x14ac:dyDescent="0.15">
      <c r="B31" s="233"/>
      <c r="C31" s="99" t="s">
        <v>52</v>
      </c>
      <c r="D31" s="111">
        <v>4</v>
      </c>
      <c r="E31" s="111">
        <v>60</v>
      </c>
      <c r="F31" s="278"/>
      <c r="G31" s="278"/>
    </row>
    <row r="32" spans="2:7" x14ac:dyDescent="0.15">
      <c r="B32" s="233"/>
      <c r="C32" s="99" t="s">
        <v>53</v>
      </c>
      <c r="D32" s="111">
        <v>0.05</v>
      </c>
      <c r="E32" s="111">
        <v>0.02</v>
      </c>
      <c r="F32" s="278"/>
      <c r="G32" s="278"/>
    </row>
    <row r="33" spans="2:12" x14ac:dyDescent="0.15">
      <c r="B33" s="233"/>
      <c r="C33" s="99" t="s">
        <v>54</v>
      </c>
      <c r="D33" s="111">
        <v>1</v>
      </c>
      <c r="E33" s="111">
        <v>0.3</v>
      </c>
      <c r="F33" s="278"/>
      <c r="G33" s="278"/>
    </row>
    <row r="34" spans="2:12" x14ac:dyDescent="0.15">
      <c r="B34" s="233"/>
      <c r="C34" s="99" t="s">
        <v>55</v>
      </c>
      <c r="D34" s="111">
        <v>10</v>
      </c>
      <c r="E34" s="111">
        <v>4</v>
      </c>
      <c r="F34" s="278"/>
      <c r="G34" s="278"/>
    </row>
    <row r="35" spans="2:12" x14ac:dyDescent="0.15">
      <c r="B35" s="233"/>
      <c r="C35" s="99" t="s">
        <v>56</v>
      </c>
      <c r="D35" s="111">
        <v>4</v>
      </c>
      <c r="E35" s="111">
        <v>60</v>
      </c>
      <c r="F35" s="278"/>
      <c r="G35" s="278"/>
    </row>
    <row r="36" spans="2:12" x14ac:dyDescent="0.15">
      <c r="B36" s="233"/>
      <c r="C36" s="99" t="s">
        <v>57</v>
      </c>
      <c r="D36" s="111">
        <v>2</v>
      </c>
      <c r="E36" s="111">
        <v>20</v>
      </c>
      <c r="F36" s="278"/>
      <c r="G36" s="278"/>
    </row>
    <row r="37" spans="2:12" x14ac:dyDescent="0.15">
      <c r="B37" s="233"/>
      <c r="C37" s="99" t="s">
        <v>58</v>
      </c>
      <c r="D37" s="111">
        <v>2</v>
      </c>
      <c r="E37" s="111">
        <v>20</v>
      </c>
      <c r="F37" s="278"/>
      <c r="G37" s="278"/>
    </row>
    <row r="38" spans="2:12" x14ac:dyDescent="0.15">
      <c r="B38" s="233"/>
      <c r="C38" s="99" t="s">
        <v>59</v>
      </c>
      <c r="D38" s="111">
        <v>2</v>
      </c>
      <c r="E38" s="111">
        <v>20</v>
      </c>
      <c r="F38" s="278"/>
      <c r="G38" s="278"/>
    </row>
    <row r="39" spans="2:12" x14ac:dyDescent="0.15">
      <c r="B39" s="233"/>
      <c r="C39" s="99" t="s">
        <v>60</v>
      </c>
      <c r="D39" s="111">
        <v>0.01</v>
      </c>
      <c r="E39" s="111">
        <v>0</v>
      </c>
      <c r="F39" s="278"/>
      <c r="G39" s="278"/>
    </row>
    <row r="40" spans="2:12" x14ac:dyDescent="0.15">
      <c r="B40" s="233"/>
      <c r="C40" s="99" t="s">
        <v>61</v>
      </c>
      <c r="D40" s="111">
        <v>1</v>
      </c>
      <c r="E40" s="111">
        <v>0.3</v>
      </c>
      <c r="F40" s="278"/>
      <c r="G40" s="278"/>
    </row>
    <row r="41" spans="2:12" x14ac:dyDescent="0.15">
      <c r="B41" s="233"/>
      <c r="C41" s="22" t="s">
        <v>62</v>
      </c>
      <c r="D41" s="111">
        <v>10</v>
      </c>
      <c r="E41" s="111">
        <v>4</v>
      </c>
      <c r="F41" s="279"/>
      <c r="G41" s="279"/>
    </row>
    <row r="42" spans="2:12" x14ac:dyDescent="0.15">
      <c r="B42" s="266" t="s">
        <v>120</v>
      </c>
      <c r="C42" s="267"/>
      <c r="D42" s="267"/>
      <c r="E42" s="267"/>
      <c r="F42" s="64" t="s">
        <v>130</v>
      </c>
      <c r="G42" s="33" t="s">
        <v>131</v>
      </c>
    </row>
    <row r="43" spans="2:12" ht="33.75" x14ac:dyDescent="0.15">
      <c r="B43" s="268"/>
      <c r="C43" s="269"/>
      <c r="D43" s="269"/>
      <c r="E43" s="269"/>
      <c r="F43" s="80" t="s">
        <v>123</v>
      </c>
      <c r="G43" s="84" t="s">
        <v>124</v>
      </c>
      <c r="H43" s="49" t="s">
        <v>106</v>
      </c>
      <c r="I43" s="271" t="s">
        <v>132</v>
      </c>
      <c r="J43" s="271"/>
      <c r="K43" s="271"/>
      <c r="L43" s="83" t="s">
        <v>126</v>
      </c>
    </row>
    <row r="44" spans="2:12" x14ac:dyDescent="0.15">
      <c r="H44" s="16"/>
      <c r="I44" s="48" t="s">
        <v>133</v>
      </c>
      <c r="J44" s="48">
        <v>0.3</v>
      </c>
      <c r="K44" s="48" t="s">
        <v>128</v>
      </c>
      <c r="L44" s="85" t="s">
        <v>134</v>
      </c>
    </row>
  </sheetData>
  <mergeCells count="13">
    <mergeCell ref="B27:B41"/>
    <mergeCell ref="B42:E43"/>
    <mergeCell ref="I43:K43"/>
    <mergeCell ref="B21:B26"/>
    <mergeCell ref="B6:B20"/>
    <mergeCell ref="F6:F41"/>
    <mergeCell ref="G6:G41"/>
    <mergeCell ref="E4:E5"/>
    <mergeCell ref="B2:G3"/>
    <mergeCell ref="B4:B5"/>
    <mergeCell ref="C4:C5"/>
    <mergeCell ref="D4:D5"/>
    <mergeCell ref="F4:G4"/>
  </mergeCells>
  <conditionalFormatting sqref="F43:G43">
    <cfRule type="cellIs" dxfId="7" priority="1" operator="lessThan">
      <formula>$R$34</formula>
    </cfRule>
    <cfRule type="cellIs" dxfId="6" priority="2" operator="greaterThan">
      <formula>$R$34</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71378-5EC8-4807-91D9-F9D1C41DEC5B}">
  <dimension ref="B2:K35"/>
  <sheetViews>
    <sheetView showGridLines="0" zoomScaleNormal="100" workbookViewId="0"/>
  </sheetViews>
  <sheetFormatPr defaultRowHeight="11.25" x14ac:dyDescent="0.15"/>
  <cols>
    <col min="2" max="2" width="2.875" bestFit="1" customWidth="1"/>
    <col min="3" max="3" width="15.75" bestFit="1" customWidth="1"/>
    <col min="4" max="4" width="11.625" customWidth="1"/>
    <col min="5" max="6" width="20.625" customWidth="1"/>
    <col min="7" max="7" width="9.875" bestFit="1" customWidth="1"/>
    <col min="8" max="8" width="27" bestFit="1" customWidth="1"/>
    <col min="9" max="9" width="3.875" bestFit="1" customWidth="1"/>
    <col min="10" max="10" width="7.625" bestFit="1" customWidth="1"/>
    <col min="11" max="11" width="20.625" bestFit="1" customWidth="1"/>
  </cols>
  <sheetData>
    <row r="2" spans="2:6" ht="11.25" customHeight="1" x14ac:dyDescent="0.15">
      <c r="B2" s="254" t="s">
        <v>83</v>
      </c>
      <c r="C2" s="255"/>
      <c r="D2" s="255"/>
      <c r="E2" s="255"/>
      <c r="F2" s="256"/>
    </row>
    <row r="3" spans="2:6" x14ac:dyDescent="0.15">
      <c r="B3" s="257"/>
      <c r="C3" s="258"/>
      <c r="D3" s="258"/>
      <c r="E3" s="258"/>
      <c r="F3" s="259"/>
    </row>
    <row r="4" spans="2:6" x14ac:dyDescent="0.15">
      <c r="B4" s="225"/>
      <c r="C4" s="238" t="s">
        <v>90</v>
      </c>
      <c r="D4" s="260" t="s">
        <v>96</v>
      </c>
      <c r="E4" s="234" t="s">
        <v>115</v>
      </c>
      <c r="F4" s="235"/>
    </row>
    <row r="5" spans="2:6" x14ac:dyDescent="0.15">
      <c r="B5" s="226"/>
      <c r="C5" s="239"/>
      <c r="D5" s="261"/>
      <c r="E5" s="64" t="s">
        <v>116</v>
      </c>
      <c r="F5" s="33" t="s">
        <v>117</v>
      </c>
    </row>
    <row r="6" spans="2:6" x14ac:dyDescent="0.15">
      <c r="B6" s="274" t="s">
        <v>22</v>
      </c>
      <c r="C6" s="61" t="s">
        <v>27</v>
      </c>
      <c r="D6" s="111">
        <v>2E-3</v>
      </c>
      <c r="E6" s="277" t="s">
        <v>118</v>
      </c>
      <c r="F6" s="277" t="s">
        <v>119</v>
      </c>
    </row>
    <row r="7" spans="2:6" x14ac:dyDescent="0.15">
      <c r="B7" s="275"/>
      <c r="C7" s="61" t="s">
        <v>28</v>
      </c>
      <c r="D7" s="111">
        <v>0.01</v>
      </c>
      <c r="E7" s="278"/>
      <c r="F7" s="278"/>
    </row>
    <row r="8" spans="2:6" ht="11.25" customHeight="1" x14ac:dyDescent="0.15">
      <c r="B8" s="275"/>
      <c r="C8" s="36" t="s">
        <v>29</v>
      </c>
      <c r="D8" s="111">
        <v>0.05</v>
      </c>
      <c r="E8" s="278"/>
      <c r="F8" s="278"/>
    </row>
    <row r="9" spans="2:6" ht="11.25" customHeight="1" x14ac:dyDescent="0.15">
      <c r="B9" s="275"/>
      <c r="C9" s="61" t="s">
        <v>30</v>
      </c>
      <c r="D9" s="111">
        <v>0.05</v>
      </c>
      <c r="E9" s="278"/>
      <c r="F9" s="278"/>
    </row>
    <row r="10" spans="2:6" x14ac:dyDescent="0.15">
      <c r="B10" s="275"/>
      <c r="C10" s="63" t="s">
        <v>31</v>
      </c>
      <c r="D10" s="111">
        <v>0.01</v>
      </c>
      <c r="E10" s="278"/>
      <c r="F10" s="278"/>
    </row>
    <row r="11" spans="2:6" x14ac:dyDescent="0.15">
      <c r="B11" s="275"/>
      <c r="C11" s="62" t="s">
        <v>32</v>
      </c>
      <c r="D11" s="111">
        <v>1</v>
      </c>
      <c r="E11" s="278"/>
      <c r="F11" s="278"/>
    </row>
    <row r="12" spans="2:6" x14ac:dyDescent="0.15">
      <c r="B12" s="275"/>
      <c r="C12" s="13" t="s">
        <v>33</v>
      </c>
      <c r="D12" s="111">
        <v>1</v>
      </c>
      <c r="E12" s="278"/>
      <c r="F12" s="278"/>
    </row>
    <row r="13" spans="2:6" x14ac:dyDescent="0.15">
      <c r="B13" s="275"/>
      <c r="C13" s="63" t="s">
        <v>34</v>
      </c>
      <c r="D13" s="111">
        <v>10</v>
      </c>
      <c r="E13" s="278"/>
      <c r="F13" s="278"/>
    </row>
    <row r="14" spans="2:6" x14ac:dyDescent="0.15">
      <c r="B14" s="275"/>
      <c r="C14" s="63" t="s">
        <v>35</v>
      </c>
      <c r="D14" s="111">
        <v>10</v>
      </c>
      <c r="E14" s="278"/>
      <c r="F14" s="278"/>
    </row>
    <row r="15" spans="2:6" x14ac:dyDescent="0.15">
      <c r="B15" s="275"/>
      <c r="C15" s="36" t="s">
        <v>36</v>
      </c>
      <c r="D15" s="111">
        <v>4</v>
      </c>
      <c r="E15" s="278"/>
      <c r="F15" s="278"/>
    </row>
    <row r="16" spans="2:6" x14ac:dyDescent="0.15">
      <c r="B16" s="275"/>
      <c r="C16" s="107" t="s">
        <v>37</v>
      </c>
      <c r="D16" s="111">
        <v>3</v>
      </c>
      <c r="E16" s="278"/>
      <c r="F16" s="278"/>
    </row>
    <row r="17" spans="2:6" x14ac:dyDescent="0.15">
      <c r="B17" s="275"/>
      <c r="C17" s="63" t="s">
        <v>38</v>
      </c>
      <c r="D17" s="111">
        <v>3</v>
      </c>
      <c r="E17" s="278"/>
      <c r="F17" s="278"/>
    </row>
    <row r="18" spans="2:6" x14ac:dyDescent="0.15">
      <c r="B18" s="275"/>
      <c r="C18" s="61" t="s">
        <v>39</v>
      </c>
      <c r="D18" s="111">
        <v>0.3</v>
      </c>
      <c r="E18" s="278"/>
      <c r="F18" s="278"/>
    </row>
    <row r="19" spans="2:6" x14ac:dyDescent="0.15">
      <c r="B19" s="275"/>
      <c r="C19" s="61" t="s">
        <v>40</v>
      </c>
      <c r="D19" s="111">
        <v>0.02</v>
      </c>
      <c r="E19" s="278"/>
      <c r="F19" s="278"/>
    </row>
    <row r="20" spans="2:6" x14ac:dyDescent="0.15">
      <c r="B20" s="276"/>
      <c r="C20" s="105" t="s">
        <v>41</v>
      </c>
      <c r="D20" s="112">
        <v>0.02</v>
      </c>
      <c r="E20" s="278"/>
      <c r="F20" s="278"/>
    </row>
    <row r="21" spans="2:6" x14ac:dyDescent="0.15">
      <c r="B21" s="274" t="s">
        <v>23</v>
      </c>
      <c r="C21" s="104" t="s">
        <v>42</v>
      </c>
      <c r="D21" s="113">
        <v>1E-3</v>
      </c>
      <c r="E21" s="278"/>
      <c r="F21" s="278"/>
    </row>
    <row r="22" spans="2:6" x14ac:dyDescent="0.15">
      <c r="B22" s="275"/>
      <c r="C22" s="61" t="s">
        <v>43</v>
      </c>
      <c r="D22" s="111">
        <v>0.6</v>
      </c>
      <c r="E22" s="278"/>
      <c r="F22" s="278"/>
    </row>
    <row r="23" spans="2:6" x14ac:dyDescent="0.15">
      <c r="B23" s="275"/>
      <c r="C23" s="61" t="s">
        <v>44</v>
      </c>
      <c r="D23" s="111">
        <v>0.6</v>
      </c>
      <c r="E23" s="278"/>
      <c r="F23" s="278"/>
    </row>
    <row r="24" spans="2:6" x14ac:dyDescent="0.15">
      <c r="B24" s="275"/>
      <c r="C24" s="61" t="s">
        <v>45</v>
      </c>
      <c r="D24" s="111">
        <v>2</v>
      </c>
      <c r="E24" s="278"/>
      <c r="F24" s="278"/>
    </row>
    <row r="25" spans="2:6" x14ac:dyDescent="0.15">
      <c r="B25" s="275"/>
      <c r="C25" s="61" t="s">
        <v>46</v>
      </c>
      <c r="D25" s="111">
        <v>2</v>
      </c>
      <c r="E25" s="278"/>
      <c r="F25" s="278"/>
    </row>
    <row r="26" spans="2:6" x14ac:dyDescent="0.15">
      <c r="B26" s="276"/>
      <c r="C26" s="35" t="s">
        <v>47</v>
      </c>
      <c r="D26" s="112">
        <v>2</v>
      </c>
      <c r="E26" s="278"/>
      <c r="F26" s="278"/>
    </row>
    <row r="27" spans="2:6" x14ac:dyDescent="0.15">
      <c r="B27" s="233" t="s">
        <v>24</v>
      </c>
      <c r="C27" s="34" t="s">
        <v>48</v>
      </c>
      <c r="D27" s="113">
        <v>0.06</v>
      </c>
      <c r="E27" s="278"/>
      <c r="F27" s="278"/>
    </row>
    <row r="28" spans="2:6" x14ac:dyDescent="0.15">
      <c r="B28" s="233"/>
      <c r="C28" s="61" t="s">
        <v>49</v>
      </c>
      <c r="D28" s="111">
        <v>0.03</v>
      </c>
      <c r="E28" s="278"/>
      <c r="F28" s="278"/>
    </row>
    <row r="29" spans="2:6" x14ac:dyDescent="0.15">
      <c r="B29" s="233"/>
      <c r="C29" s="36" t="s">
        <v>50</v>
      </c>
      <c r="D29" s="111">
        <v>0.02</v>
      </c>
      <c r="E29" s="278"/>
      <c r="F29" s="278"/>
    </row>
    <row r="30" spans="2:6" x14ac:dyDescent="0.15">
      <c r="B30" s="233"/>
      <c r="C30" s="61" t="s">
        <v>51</v>
      </c>
      <c r="D30" s="111">
        <v>0.04</v>
      </c>
      <c r="E30" s="278"/>
      <c r="F30" s="278"/>
    </row>
    <row r="31" spans="2:6" x14ac:dyDescent="0.15">
      <c r="B31" s="233"/>
      <c r="C31" s="36" t="s">
        <v>60</v>
      </c>
      <c r="D31" s="111">
        <v>0.01</v>
      </c>
      <c r="E31" s="279"/>
      <c r="F31" s="279"/>
    </row>
    <row r="32" spans="2:6" x14ac:dyDescent="0.15">
      <c r="B32" s="266" t="s">
        <v>120</v>
      </c>
      <c r="C32" s="267"/>
      <c r="D32" s="267"/>
      <c r="E32" s="65" t="s">
        <v>135</v>
      </c>
      <c r="F32" s="82" t="s">
        <v>136</v>
      </c>
    </row>
    <row r="33" spans="2:11" ht="33.75" x14ac:dyDescent="0.15">
      <c r="B33" s="268"/>
      <c r="C33" s="269"/>
      <c r="D33" s="269"/>
      <c r="E33" s="80" t="s">
        <v>123</v>
      </c>
      <c r="F33" s="84" t="s">
        <v>124</v>
      </c>
      <c r="G33" s="49" t="s">
        <v>106</v>
      </c>
      <c r="H33" s="280" t="s">
        <v>137</v>
      </c>
      <c r="I33" s="280"/>
      <c r="J33" s="280"/>
      <c r="K33" s="83" t="s">
        <v>126</v>
      </c>
    </row>
    <row r="34" spans="2:11" x14ac:dyDescent="0.15">
      <c r="G34" s="16"/>
      <c r="H34" s="48" t="s">
        <v>133</v>
      </c>
      <c r="I34" s="48">
        <v>280</v>
      </c>
      <c r="J34" s="48" t="s">
        <v>128</v>
      </c>
      <c r="K34" s="85" t="s">
        <v>138</v>
      </c>
    </row>
    <row r="35" spans="2:11" x14ac:dyDescent="0.15">
      <c r="H35" s="48" t="s">
        <v>139</v>
      </c>
      <c r="I35" s="48">
        <v>71</v>
      </c>
      <c r="J35" s="48" t="s">
        <v>128</v>
      </c>
      <c r="K35" s="85" t="s">
        <v>138</v>
      </c>
    </row>
  </sheetData>
  <mergeCells count="12">
    <mergeCell ref="B27:B31"/>
    <mergeCell ref="B32:D33"/>
    <mergeCell ref="H33:J33"/>
    <mergeCell ref="E4:F4"/>
    <mergeCell ref="B2:F3"/>
    <mergeCell ref="B4:B5"/>
    <mergeCell ref="C4:C5"/>
    <mergeCell ref="D4:D5"/>
    <mergeCell ref="B21:B26"/>
    <mergeCell ref="E6:E31"/>
    <mergeCell ref="F6:F31"/>
    <mergeCell ref="B6:B20"/>
  </mergeCells>
  <conditionalFormatting sqref="E33:F33">
    <cfRule type="cellIs" dxfId="5" priority="1" operator="lessThan">
      <formula>$R$34</formula>
    </cfRule>
    <cfRule type="cellIs" dxfId="4" priority="2" operator="greaterThan">
      <formula>$R$34</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F0A9B-728C-4364-9C5A-A2FB0CCF2E7E}">
  <dimension ref="B2:K44"/>
  <sheetViews>
    <sheetView showGridLines="0" zoomScaleNormal="100" workbookViewId="0"/>
  </sheetViews>
  <sheetFormatPr defaultRowHeight="11.25" x14ac:dyDescent="0.15"/>
  <cols>
    <col min="2" max="2" width="2.875" bestFit="1" customWidth="1"/>
    <col min="3" max="3" width="15.75" bestFit="1" customWidth="1"/>
    <col min="4" max="4" width="11.5" customWidth="1"/>
    <col min="5" max="6" width="20.625" customWidth="1"/>
    <col min="7" max="7" width="9.875" bestFit="1" customWidth="1"/>
    <col min="8" max="8" width="21.875" customWidth="1"/>
    <col min="9" max="9" width="3.875" bestFit="1" customWidth="1"/>
    <col min="10" max="10" width="7.625" bestFit="1" customWidth="1"/>
    <col min="11" max="11" width="20.625" bestFit="1" customWidth="1"/>
  </cols>
  <sheetData>
    <row r="2" spans="2:6" x14ac:dyDescent="0.15">
      <c r="B2" s="254" t="s">
        <v>83</v>
      </c>
      <c r="C2" s="255"/>
      <c r="D2" s="255"/>
      <c r="E2" s="255"/>
      <c r="F2" s="256"/>
    </row>
    <row r="3" spans="2:6" x14ac:dyDescent="0.15">
      <c r="B3" s="257"/>
      <c r="C3" s="258"/>
      <c r="D3" s="258"/>
      <c r="E3" s="258"/>
      <c r="F3" s="259"/>
    </row>
    <row r="4" spans="2:6" x14ac:dyDescent="0.15">
      <c r="B4" s="225"/>
      <c r="C4" s="238" t="s">
        <v>90</v>
      </c>
      <c r="D4" s="260" t="s">
        <v>96</v>
      </c>
      <c r="E4" s="234" t="s">
        <v>115</v>
      </c>
      <c r="F4" s="235"/>
    </row>
    <row r="5" spans="2:6" x14ac:dyDescent="0.15">
      <c r="B5" s="226"/>
      <c r="C5" s="239"/>
      <c r="D5" s="261"/>
      <c r="E5" s="64" t="s">
        <v>116</v>
      </c>
      <c r="F5" s="33" t="s">
        <v>117</v>
      </c>
    </row>
    <row r="6" spans="2:6" x14ac:dyDescent="0.15">
      <c r="B6" s="274" t="s">
        <v>22</v>
      </c>
      <c r="C6" s="63" t="s">
        <v>27</v>
      </c>
      <c r="D6" s="111">
        <v>2E-3</v>
      </c>
      <c r="E6" s="277" t="s">
        <v>118</v>
      </c>
      <c r="F6" s="277" t="s">
        <v>119</v>
      </c>
    </row>
    <row r="7" spans="2:6" x14ac:dyDescent="0.15">
      <c r="B7" s="275"/>
      <c r="C7" s="61" t="s">
        <v>28</v>
      </c>
      <c r="D7" s="111">
        <v>0.01</v>
      </c>
      <c r="E7" s="278"/>
      <c r="F7" s="278"/>
    </row>
    <row r="8" spans="2:6" ht="11.25" customHeight="1" x14ac:dyDescent="0.15">
      <c r="B8" s="275"/>
      <c r="C8" s="36" t="s">
        <v>29</v>
      </c>
      <c r="D8" s="111">
        <v>0.05</v>
      </c>
      <c r="E8" s="278"/>
      <c r="F8" s="278"/>
    </row>
    <row r="9" spans="2:6" x14ac:dyDescent="0.15">
      <c r="B9" s="275"/>
      <c r="C9" s="61" t="s">
        <v>30</v>
      </c>
      <c r="D9" s="111">
        <v>0.05</v>
      </c>
      <c r="E9" s="278"/>
      <c r="F9" s="278"/>
    </row>
    <row r="10" spans="2:6" x14ac:dyDescent="0.15">
      <c r="B10" s="275"/>
      <c r="C10" s="63" t="s">
        <v>31</v>
      </c>
      <c r="D10" s="111">
        <v>0.01</v>
      </c>
      <c r="E10" s="278"/>
      <c r="F10" s="278"/>
    </row>
    <row r="11" spans="2:6" x14ac:dyDescent="0.15">
      <c r="B11" s="275"/>
      <c r="C11" s="62" t="s">
        <v>32</v>
      </c>
      <c r="D11" s="111">
        <v>1</v>
      </c>
      <c r="E11" s="278"/>
      <c r="F11" s="278"/>
    </row>
    <row r="12" spans="2:6" x14ac:dyDescent="0.15">
      <c r="B12" s="275"/>
      <c r="C12" s="13" t="s">
        <v>33</v>
      </c>
      <c r="D12" s="111">
        <v>1</v>
      </c>
      <c r="E12" s="278"/>
      <c r="F12" s="278"/>
    </row>
    <row r="13" spans="2:6" x14ac:dyDescent="0.15">
      <c r="B13" s="275"/>
      <c r="C13" s="63" t="s">
        <v>34</v>
      </c>
      <c r="D13" s="111">
        <v>10</v>
      </c>
      <c r="E13" s="278"/>
      <c r="F13" s="278"/>
    </row>
    <row r="14" spans="2:6" x14ac:dyDescent="0.15">
      <c r="B14" s="275"/>
      <c r="C14" s="63" t="s">
        <v>35</v>
      </c>
      <c r="D14" s="111">
        <v>10</v>
      </c>
      <c r="E14" s="278"/>
      <c r="F14" s="278"/>
    </row>
    <row r="15" spans="2:6" x14ac:dyDescent="0.15">
      <c r="B15" s="275"/>
      <c r="C15" s="36" t="s">
        <v>36</v>
      </c>
      <c r="D15" s="111">
        <v>4</v>
      </c>
      <c r="E15" s="278"/>
      <c r="F15" s="278"/>
    </row>
    <row r="16" spans="2:6" x14ac:dyDescent="0.15">
      <c r="B16" s="275"/>
      <c r="C16" s="107" t="s">
        <v>37</v>
      </c>
      <c r="D16" s="111">
        <v>3</v>
      </c>
      <c r="E16" s="278"/>
      <c r="F16" s="278"/>
    </row>
    <row r="17" spans="2:6" x14ac:dyDescent="0.15">
      <c r="B17" s="275"/>
      <c r="C17" s="63" t="s">
        <v>38</v>
      </c>
      <c r="D17" s="111">
        <v>3</v>
      </c>
      <c r="E17" s="278"/>
      <c r="F17" s="278"/>
    </row>
    <row r="18" spans="2:6" x14ac:dyDescent="0.15">
      <c r="B18" s="275"/>
      <c r="C18" s="114" t="s">
        <v>39</v>
      </c>
      <c r="D18" s="111">
        <v>0.3</v>
      </c>
      <c r="E18" s="278"/>
      <c r="F18" s="278"/>
    </row>
    <row r="19" spans="2:6" x14ac:dyDescent="0.15">
      <c r="B19" s="275"/>
      <c r="C19" s="61" t="s">
        <v>40</v>
      </c>
      <c r="D19" s="111">
        <v>0.02</v>
      </c>
      <c r="E19" s="278"/>
      <c r="F19" s="278"/>
    </row>
    <row r="20" spans="2:6" x14ac:dyDescent="0.15">
      <c r="B20" s="276"/>
      <c r="C20" s="36" t="s">
        <v>41</v>
      </c>
      <c r="D20" s="112">
        <v>0.02</v>
      </c>
      <c r="E20" s="278"/>
      <c r="F20" s="278"/>
    </row>
    <row r="21" spans="2:6" x14ac:dyDescent="0.15">
      <c r="B21" s="274" t="s">
        <v>23</v>
      </c>
      <c r="C21" s="34" t="s">
        <v>42</v>
      </c>
      <c r="D21" s="113">
        <v>1E-3</v>
      </c>
      <c r="E21" s="278"/>
      <c r="F21" s="278"/>
    </row>
    <row r="22" spans="2:6" x14ac:dyDescent="0.15">
      <c r="B22" s="275"/>
      <c r="C22" s="61" t="s">
        <v>43</v>
      </c>
      <c r="D22" s="111">
        <v>0.6</v>
      </c>
      <c r="E22" s="278"/>
      <c r="F22" s="278"/>
    </row>
    <row r="23" spans="2:6" x14ac:dyDescent="0.15">
      <c r="B23" s="275"/>
      <c r="C23" s="36" t="s">
        <v>44</v>
      </c>
      <c r="D23" s="111">
        <v>0.6</v>
      </c>
      <c r="E23" s="278"/>
      <c r="F23" s="278"/>
    </row>
    <row r="24" spans="2:6" x14ac:dyDescent="0.15">
      <c r="B24" s="275"/>
      <c r="C24" s="61" t="s">
        <v>45</v>
      </c>
      <c r="D24" s="111">
        <v>2</v>
      </c>
      <c r="E24" s="278"/>
      <c r="F24" s="278"/>
    </row>
    <row r="25" spans="2:6" x14ac:dyDescent="0.15">
      <c r="B25" s="275"/>
      <c r="C25" s="61" t="s">
        <v>46</v>
      </c>
      <c r="D25" s="111">
        <v>2</v>
      </c>
      <c r="E25" s="278"/>
      <c r="F25" s="278"/>
    </row>
    <row r="26" spans="2:6" x14ac:dyDescent="0.15">
      <c r="B26" s="276"/>
      <c r="C26" s="35" t="s">
        <v>47</v>
      </c>
      <c r="D26" s="112">
        <v>2</v>
      </c>
      <c r="E26" s="278"/>
      <c r="F26" s="278"/>
    </row>
    <row r="27" spans="2:6" x14ac:dyDescent="0.15">
      <c r="B27" s="274" t="s">
        <v>24</v>
      </c>
      <c r="C27" s="34" t="s">
        <v>48</v>
      </c>
      <c r="D27" s="113">
        <v>0.06</v>
      </c>
      <c r="E27" s="278"/>
      <c r="F27" s="278"/>
    </row>
    <row r="28" spans="2:6" x14ac:dyDescent="0.15">
      <c r="B28" s="275"/>
      <c r="C28" s="61" t="s">
        <v>49</v>
      </c>
      <c r="D28" s="111">
        <v>0.03</v>
      </c>
      <c r="E28" s="278"/>
      <c r="F28" s="278"/>
    </row>
    <row r="29" spans="2:6" x14ac:dyDescent="0.15">
      <c r="B29" s="275"/>
      <c r="C29" s="36" t="s">
        <v>50</v>
      </c>
      <c r="D29" s="111">
        <v>1</v>
      </c>
      <c r="E29" s="278"/>
      <c r="F29" s="278"/>
    </row>
    <row r="30" spans="2:6" x14ac:dyDescent="0.15">
      <c r="B30" s="275"/>
      <c r="C30" s="61" t="s">
        <v>51</v>
      </c>
      <c r="D30" s="111">
        <v>10</v>
      </c>
      <c r="E30" s="278"/>
      <c r="F30" s="278"/>
    </row>
    <row r="31" spans="2:6" x14ac:dyDescent="0.15">
      <c r="B31" s="275"/>
      <c r="C31" s="36" t="s">
        <v>52</v>
      </c>
      <c r="D31" s="111">
        <v>10</v>
      </c>
      <c r="E31" s="278"/>
      <c r="F31" s="278"/>
    </row>
    <row r="32" spans="2:6" x14ac:dyDescent="0.15">
      <c r="B32" s="275"/>
      <c r="C32" s="61" t="s">
        <v>53</v>
      </c>
      <c r="D32" s="111">
        <v>0.05</v>
      </c>
      <c r="E32" s="278"/>
      <c r="F32" s="278"/>
    </row>
    <row r="33" spans="2:11" x14ac:dyDescent="0.15">
      <c r="B33" s="275"/>
      <c r="C33" s="36" t="s">
        <v>54</v>
      </c>
      <c r="D33" s="111">
        <v>1</v>
      </c>
      <c r="E33" s="278"/>
      <c r="F33" s="278"/>
    </row>
    <row r="34" spans="2:11" x14ac:dyDescent="0.15">
      <c r="B34" s="275"/>
      <c r="C34" s="61" t="s">
        <v>55</v>
      </c>
      <c r="D34" s="111">
        <v>10</v>
      </c>
      <c r="E34" s="278"/>
      <c r="F34" s="278"/>
    </row>
    <row r="35" spans="2:11" x14ac:dyDescent="0.15">
      <c r="B35" s="275"/>
      <c r="C35" s="36" t="s">
        <v>56</v>
      </c>
      <c r="D35" s="111">
        <v>10</v>
      </c>
      <c r="E35" s="278"/>
      <c r="F35" s="278"/>
    </row>
    <row r="36" spans="2:11" x14ac:dyDescent="0.15">
      <c r="B36" s="275"/>
      <c r="C36" s="61" t="s">
        <v>57</v>
      </c>
      <c r="D36" s="111">
        <v>2</v>
      </c>
      <c r="E36" s="278"/>
      <c r="F36" s="278"/>
    </row>
    <row r="37" spans="2:11" x14ac:dyDescent="0.15">
      <c r="B37" s="275"/>
      <c r="C37" s="36" t="s">
        <v>58</v>
      </c>
      <c r="D37" s="111">
        <v>2</v>
      </c>
      <c r="E37" s="278"/>
      <c r="F37" s="278"/>
    </row>
    <row r="38" spans="2:11" x14ac:dyDescent="0.15">
      <c r="B38" s="275"/>
      <c r="C38" s="61" t="s">
        <v>59</v>
      </c>
      <c r="D38" s="111">
        <v>2</v>
      </c>
      <c r="E38" s="278"/>
      <c r="F38" s="278"/>
    </row>
    <row r="39" spans="2:11" x14ac:dyDescent="0.15">
      <c r="B39" s="275"/>
      <c r="C39" s="36" t="s">
        <v>60</v>
      </c>
      <c r="D39" s="111">
        <v>0.01</v>
      </c>
      <c r="E39" s="278"/>
      <c r="F39" s="278"/>
    </row>
    <row r="40" spans="2:11" x14ac:dyDescent="0.15">
      <c r="B40" s="275"/>
      <c r="C40" s="61" t="s">
        <v>61</v>
      </c>
      <c r="D40" s="111">
        <v>1</v>
      </c>
      <c r="E40" s="278"/>
      <c r="F40" s="278"/>
    </row>
    <row r="41" spans="2:11" x14ac:dyDescent="0.15">
      <c r="B41" s="276"/>
      <c r="C41" s="35" t="s">
        <v>62</v>
      </c>
      <c r="D41" s="111">
        <v>10</v>
      </c>
      <c r="E41" s="279"/>
      <c r="F41" s="279"/>
    </row>
    <row r="42" spans="2:11" x14ac:dyDescent="0.15">
      <c r="B42" s="266" t="s">
        <v>120</v>
      </c>
      <c r="C42" s="267"/>
      <c r="D42" s="267"/>
      <c r="E42" s="64" t="s">
        <v>140</v>
      </c>
      <c r="F42" s="64" t="s">
        <v>141</v>
      </c>
    </row>
    <row r="43" spans="2:11" ht="33.75" x14ac:dyDescent="0.15">
      <c r="B43" s="268"/>
      <c r="C43" s="269"/>
      <c r="D43" s="269"/>
      <c r="E43" s="80" t="s">
        <v>123</v>
      </c>
      <c r="F43" s="84" t="s">
        <v>124</v>
      </c>
      <c r="G43" s="49" t="s">
        <v>106</v>
      </c>
      <c r="H43" s="271" t="s">
        <v>132</v>
      </c>
      <c r="I43" s="271"/>
      <c r="J43" s="271"/>
      <c r="K43" s="83" t="s">
        <v>126</v>
      </c>
    </row>
    <row r="44" spans="2:11" x14ac:dyDescent="0.15">
      <c r="G44" s="16"/>
      <c r="H44" s="48" t="s">
        <v>142</v>
      </c>
      <c r="I44" s="48">
        <v>350</v>
      </c>
      <c r="J44" s="48" t="s">
        <v>128</v>
      </c>
      <c r="K44" s="85" t="s">
        <v>143</v>
      </c>
    </row>
  </sheetData>
  <mergeCells count="12">
    <mergeCell ref="B27:B41"/>
    <mergeCell ref="B42:D43"/>
    <mergeCell ref="H43:J43"/>
    <mergeCell ref="B21:B26"/>
    <mergeCell ref="B6:B20"/>
    <mergeCell ref="E6:E41"/>
    <mergeCell ref="F6:F41"/>
    <mergeCell ref="B2:F3"/>
    <mergeCell ref="B4:B5"/>
    <mergeCell ref="C4:C5"/>
    <mergeCell ref="D4:D5"/>
    <mergeCell ref="E4:F4"/>
  </mergeCells>
  <conditionalFormatting sqref="E43:F43">
    <cfRule type="cellIs" dxfId="3" priority="1" operator="lessThan">
      <formula>$R$34</formula>
    </cfRule>
    <cfRule type="cellIs" dxfId="2" priority="2" operator="greaterThan">
      <formula>$R$34</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1b2d3814-5a49-493f-8d56-b1c6d7f25f51" xsi:nil="true"/>
    <lcf76f155ced4ddcb4097134ff3c332f xmlns="7ab8b889-8102-4a20-ab7a-8bd540876792">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5A57CA6CDACFD40BAE116C4E342259C" ma:contentTypeVersion="16" ma:contentTypeDescription="Een nieuw document maken." ma:contentTypeScope="" ma:versionID="b4da8b9afe043eb0c68c0d4823ed3243">
  <xsd:schema xmlns:xsd="http://www.w3.org/2001/XMLSchema" xmlns:xs="http://www.w3.org/2001/XMLSchema" xmlns:p="http://schemas.microsoft.com/office/2006/metadata/properties" xmlns:ns1="http://schemas.microsoft.com/sharepoint/v3" xmlns:ns2="7ab8b889-8102-4a20-ab7a-8bd540876792" xmlns:ns3="1b2d3814-5a49-493f-8d56-b1c6d7f25f51" targetNamespace="http://schemas.microsoft.com/office/2006/metadata/properties" ma:root="true" ma:fieldsID="1a2ae051fa9b5658a47df32caa323d74" ns1:_="" ns2:_="" ns3:_="">
    <xsd:import namespace="http://schemas.microsoft.com/sharepoint/v3"/>
    <xsd:import namespace="7ab8b889-8102-4a20-ab7a-8bd540876792"/>
    <xsd:import namespace="1b2d3814-5a49-493f-8d56-b1c6d7f25f5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Eigenschappen van het geïntegreerd beleid voor naleving" ma:hidden="true" ma:internalName="_ip_UnifiedCompliancePolicyProperties">
      <xsd:simpleType>
        <xsd:restriction base="dms:Note"/>
      </xsd:simpleType>
    </xsd:element>
    <xsd:element name="_ip_UnifiedCompliancePolicyUIAction" ma:index="13" nillable="true" ma:displayName="Actie van de gebruikersinterface van het geïntegreerd beleid voor naleving"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ab8b889-8102-4a20-ab7a-8bd5408767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9f1f8003-3544-4801-a0bb-558fc8ffc21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b2d3814-5a49-493f-8d56-b1c6d7f25f51"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7" nillable="true" ma:displayName="Taxonomy Catch All Column" ma:hidden="true" ma:list="{681722ee-86d6-47e7-b78e-bd4a07c282d0}" ma:internalName="TaxCatchAll" ma:showField="CatchAllData" ma:web="1b2d3814-5a49-493f-8d56-b1c6d7f25f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EDE274-E671-4B4F-9021-483880D2D8DB}">
  <ds:schemaRefs>
    <ds:schemaRef ds:uri="http://schemas.microsoft.com/sharepoint/v3/contenttype/forms"/>
  </ds:schemaRefs>
</ds:datastoreItem>
</file>

<file path=customXml/itemProps2.xml><?xml version="1.0" encoding="utf-8"?>
<ds:datastoreItem xmlns:ds="http://schemas.openxmlformats.org/officeDocument/2006/customXml" ds:itemID="{2DD23CEB-BA80-4734-AFD4-D2D63D6EE7A0}">
  <ds:schemaRefs>
    <ds:schemaRef ds:uri="http://schemas.microsoft.com/sharepoint/v3"/>
    <ds:schemaRef ds:uri="http://schemas.openxmlformats.org/package/2006/metadata/core-properties"/>
    <ds:schemaRef ds:uri="http://www.w3.org/XML/1998/namespace"/>
    <ds:schemaRef ds:uri="http://schemas.microsoft.com/office/2006/metadata/properties"/>
    <ds:schemaRef ds:uri="http://schemas.microsoft.com/office/infopath/2007/PartnerControls"/>
    <ds:schemaRef ds:uri="http://purl.org/dc/elements/1.1/"/>
    <ds:schemaRef ds:uri="http://schemas.microsoft.com/office/2006/documentManagement/types"/>
    <ds:schemaRef ds:uri="http://purl.org/dc/dcmitype/"/>
    <ds:schemaRef ds:uri="http://purl.org/dc/terms/"/>
    <ds:schemaRef ds:uri="1b2d3814-5a49-493f-8d56-b1c6d7f25f51"/>
    <ds:schemaRef ds:uri="7ab8b889-8102-4a20-ab7a-8bd540876792"/>
  </ds:schemaRefs>
</ds:datastoreItem>
</file>

<file path=customXml/itemProps3.xml><?xml version="1.0" encoding="utf-8"?>
<ds:datastoreItem xmlns:ds="http://schemas.openxmlformats.org/officeDocument/2006/customXml" ds:itemID="{0A534329-8B51-4B27-BA94-7AF7D22D3C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ab8b889-8102-4a20-ab7a-8bd540876792"/>
    <ds:schemaRef ds:uri="1b2d3814-5a49-493f-8d56-b1c6d7f25f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Voorblad</vt:lpstr>
      <vt:lpstr>Invoer</vt:lpstr>
      <vt:lpstr>Uitvoer</vt:lpstr>
      <vt:lpstr>RPF</vt:lpstr>
      <vt:lpstr>Drinkwater</vt:lpstr>
      <vt:lpstr>Oppervlaktewater (bron drinkwat</vt:lpstr>
      <vt:lpstr>Oppervlaktewater (visconsumptie</vt:lpstr>
      <vt:lpstr>Zwemwater</vt:lpstr>
      <vt:lpstr>Irrigatiewater</vt:lpstr>
      <vt:lpstr>Biota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BB (RIVM)</cp:lastModifiedBy>
  <cp:revision/>
  <dcterms:created xsi:type="dcterms:W3CDTF">2017-05-15T09:34:10Z</dcterms:created>
  <dcterms:modified xsi:type="dcterms:W3CDTF">2025-06-20T06:50:49Z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0x01010085A57CA6CDACFD40BAE116C4E342259C</vt:lpwstr>
  </property>
  <property fmtid="{D5CDD505-2E9C-101B-9397-08002B2CF9AE}" pid="3" name="MediaServiceImageTags">
    <vt:lpwstr/>
  </property>
</Properties>
</file>